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F:\Łucznik\2022\MARATON\"/>
    </mc:Choice>
  </mc:AlternateContent>
  <bookViews>
    <workbookView xWindow="0" yWindow="0" windowWidth="28800" windowHeight="11235" tabRatio="826"/>
  </bookViews>
  <sheets>
    <sheet name="TD" sheetId="45" r:id="rId1"/>
    <sheet name="TD_E1" sheetId="46" r:id="rId2"/>
    <sheet name="TD_E2" sheetId="47" r:id="rId3"/>
    <sheet name="TD_E3" sheetId="48" r:id="rId4"/>
    <sheet name="TM" sheetId="14" r:id="rId5"/>
    <sheet name="TM_E1" sheetId="15" r:id="rId6"/>
    <sheet name="TM_E2" sheetId="16" r:id="rId7"/>
    <sheet name="TM_E3" sheetId="44" r:id="rId8"/>
    <sheet name="TU" sheetId="17" r:id="rId9"/>
    <sheet name="TU_E1" sheetId="19" r:id="rId10"/>
    <sheet name="TU_E2" sheetId="18" r:id="rId11"/>
    <sheet name="TU_E3" sheetId="24" r:id="rId12"/>
    <sheet name="TZ" sheetId="51" r:id="rId13"/>
    <sheet name="TZ_E1" sheetId="52" r:id="rId14"/>
    <sheet name="TZ_E2" sheetId="53" r:id="rId15"/>
    <sheet name="TZ_E3" sheetId="54" r:id="rId16"/>
    <sheet name="dane_TD" sheetId="49" r:id="rId17"/>
    <sheet name="dane_TM" sheetId="32" r:id="rId18"/>
    <sheet name="dane_TU" sheetId="28" r:id="rId19"/>
    <sheet name="dane_TZ" sheetId="55" r:id="rId20"/>
    <sheet name="stałe" sheetId="20" r:id="rId21"/>
    <sheet name="Zejściówka - wyniki" sheetId="58" r:id="rId22"/>
  </sheets>
  <definedNames>
    <definedName name="_xlnm._FilterDatabase" localSheetId="4" hidden="1">TM!$A$4:$P$15</definedName>
    <definedName name="_TDE1">stałe!$H$2</definedName>
    <definedName name="_TDE2">stałe!$H$3</definedName>
    <definedName name="_TDE3">stałe!$H$4</definedName>
    <definedName name="_TDE4">stałe!$H$5</definedName>
    <definedName name="_TDE5">stałe!$H$6</definedName>
    <definedName name="_TDE6">stałe!$H$7</definedName>
    <definedName name="_TPE1">stałe!$F$2</definedName>
    <definedName name="_TPE2">stałe!$F$3</definedName>
    <definedName name="_TPE3">stałe!$F$4</definedName>
    <definedName name="_TPE4">stałe!$F$5</definedName>
    <definedName name="_TPE5">stałe!$F$6</definedName>
    <definedName name="_TPE6">stałe!$F$7</definedName>
    <definedName name="_TSE1">stałe!$B$2</definedName>
    <definedName name="_TSE2">stałe!$B$3</definedName>
    <definedName name="_TSE3">stałe!$B$4</definedName>
    <definedName name="_TSE4">stałe!$B$5</definedName>
    <definedName name="_TSE5">stałe!$B$6</definedName>
    <definedName name="_TSE6">stałe!$B$7</definedName>
    <definedName name="_TUE1">stałe!$D$2</definedName>
    <definedName name="_TUE2">stałe!$D$3</definedName>
    <definedName name="_TUE3">stałe!$D$4</definedName>
    <definedName name="_TUE4">stałe!$D$5</definedName>
    <definedName name="_TUE5">stałe!$D$6</definedName>
    <definedName name="_TUE6">stałe!$D$7</definedName>
    <definedName name="_xlnm.Print_Area" localSheetId="18">dane_TU!$F$3</definedName>
    <definedName name="_xlnm.Print_Area" localSheetId="0">TD!$A$1:$Q$25</definedName>
    <definedName name="_xlnm.Print_Area" localSheetId="4">TM!$A$1:$Q$38</definedName>
    <definedName name="_xlnm.Print_Area" localSheetId="5">TM_E1!$A$1:$P$41</definedName>
    <definedName name="_xlnm.Print_Area" localSheetId="8">TU!$A$1:$Q$5</definedName>
    <definedName name="_xlnm.Print_Area" localSheetId="12">TZ!$A$1:$P$5</definedName>
    <definedName name="_xlnm.Print_Area" localSheetId="13">TZ_E1!$A$1:$P$4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46" l="1"/>
  <c r="C5" i="46"/>
  <c r="C6" i="46"/>
  <c r="C7" i="46"/>
  <c r="C8" i="46"/>
  <c r="C9" i="46"/>
  <c r="C10" i="46"/>
  <c r="C11" i="46"/>
  <c r="C12" i="46"/>
  <c r="C13" i="46"/>
  <c r="C14" i="46"/>
  <c r="C15" i="46"/>
  <c r="C16" i="46"/>
  <c r="C17" i="46"/>
  <c r="C18" i="46"/>
  <c r="C19" i="46"/>
  <c r="C20" i="46"/>
  <c r="C21" i="46"/>
  <c r="C22" i="46"/>
  <c r="C23" i="46"/>
  <c r="C24" i="46"/>
  <c r="C25" i="46"/>
  <c r="C26" i="46"/>
  <c r="C27" i="46"/>
  <c r="C3" i="46"/>
  <c r="D5" i="45"/>
  <c r="B17" i="14" l="1"/>
  <c r="C17" i="14"/>
  <c r="D17" i="14"/>
  <c r="E17" i="14"/>
  <c r="F17" i="14"/>
  <c r="I17" i="14"/>
  <c r="L17" i="14"/>
  <c r="M17" i="14" s="1"/>
  <c r="B12" i="14"/>
  <c r="C12" i="14"/>
  <c r="D12" i="14"/>
  <c r="E12" i="14"/>
  <c r="F12" i="14"/>
  <c r="I12" i="14"/>
  <c r="L12" i="14"/>
  <c r="B36" i="14"/>
  <c r="C36" i="14"/>
  <c r="D36" i="14"/>
  <c r="E36" i="14"/>
  <c r="F36" i="14"/>
  <c r="I36" i="14"/>
  <c r="L36" i="14"/>
  <c r="M36" i="14" s="1"/>
  <c r="B34" i="14"/>
  <c r="C34" i="14"/>
  <c r="D34" i="14"/>
  <c r="E34" i="14"/>
  <c r="F34" i="14"/>
  <c r="I34" i="14"/>
  <c r="L34" i="14"/>
  <c r="M34" i="14" s="1"/>
  <c r="B24" i="14"/>
  <c r="C24" i="14"/>
  <c r="D24" i="14"/>
  <c r="E24" i="14"/>
  <c r="F24" i="14"/>
  <c r="I24" i="14"/>
  <c r="L24" i="14"/>
  <c r="M24" i="14"/>
  <c r="B13" i="14"/>
  <c r="C13" i="14"/>
  <c r="D13" i="14"/>
  <c r="E13" i="14"/>
  <c r="F13" i="14"/>
  <c r="I13" i="14"/>
  <c r="L13" i="14"/>
  <c r="B11" i="14"/>
  <c r="C11" i="14"/>
  <c r="D11" i="14"/>
  <c r="E11" i="14"/>
  <c r="F11" i="14"/>
  <c r="I11" i="14"/>
  <c r="L11" i="14"/>
  <c r="B9" i="14"/>
  <c r="C9" i="14"/>
  <c r="D9" i="14"/>
  <c r="E9" i="14"/>
  <c r="F9" i="14"/>
  <c r="I9" i="14"/>
  <c r="L9" i="14"/>
  <c r="B15" i="14"/>
  <c r="C15" i="14"/>
  <c r="D15" i="14"/>
  <c r="E15" i="14"/>
  <c r="F15" i="14"/>
  <c r="I15" i="14"/>
  <c r="L15" i="14"/>
  <c r="B32" i="14"/>
  <c r="C32" i="14"/>
  <c r="D32" i="14"/>
  <c r="E32" i="14"/>
  <c r="F32" i="14"/>
  <c r="I32" i="14"/>
  <c r="L32" i="14"/>
  <c r="M32" i="14" s="1"/>
  <c r="B31" i="14"/>
  <c r="C31" i="14"/>
  <c r="D31" i="14"/>
  <c r="E31" i="14"/>
  <c r="F31" i="14"/>
  <c r="I31" i="14"/>
  <c r="L31" i="14"/>
  <c r="M31" i="14" s="1"/>
  <c r="B28" i="14"/>
  <c r="C28" i="14"/>
  <c r="D28" i="14"/>
  <c r="E28" i="14"/>
  <c r="F28" i="14"/>
  <c r="I28" i="14"/>
  <c r="L28" i="14"/>
  <c r="M28" i="14" s="1"/>
  <c r="B27" i="14"/>
  <c r="C27" i="14"/>
  <c r="D27" i="14"/>
  <c r="E27" i="14"/>
  <c r="F27" i="14"/>
  <c r="I27" i="14"/>
  <c r="L27" i="14"/>
  <c r="M27" i="14" s="1"/>
  <c r="B26" i="14"/>
  <c r="C26" i="14"/>
  <c r="D26" i="14"/>
  <c r="E26" i="14"/>
  <c r="F26" i="14"/>
  <c r="I26" i="14"/>
  <c r="L26" i="14"/>
  <c r="M26" i="14" s="1"/>
  <c r="B19" i="14"/>
  <c r="C19" i="14"/>
  <c r="D19" i="14"/>
  <c r="E19" i="14"/>
  <c r="F19" i="14"/>
  <c r="I19" i="14"/>
  <c r="L19" i="14"/>
  <c r="M19" i="14" s="1"/>
  <c r="B18" i="14"/>
  <c r="C18" i="14"/>
  <c r="D18" i="14"/>
  <c r="E18" i="14"/>
  <c r="F18" i="14"/>
  <c r="I18" i="14"/>
  <c r="L18" i="14"/>
  <c r="M18" i="14"/>
  <c r="B23" i="14"/>
  <c r="C23" i="14"/>
  <c r="D23" i="14"/>
  <c r="E23" i="14"/>
  <c r="F23" i="14"/>
  <c r="I23" i="14"/>
  <c r="L23" i="14"/>
  <c r="M23" i="14" s="1"/>
  <c r="B8" i="14"/>
  <c r="C8" i="14"/>
  <c r="D8" i="14"/>
  <c r="E8" i="14"/>
  <c r="F8" i="14"/>
  <c r="I8" i="14"/>
  <c r="L8" i="14"/>
  <c r="B21" i="14"/>
  <c r="C21" i="14"/>
  <c r="D21" i="14"/>
  <c r="E21" i="14"/>
  <c r="F21" i="14"/>
  <c r="I21" i="14"/>
  <c r="L21" i="14"/>
  <c r="M21" i="14" s="1"/>
  <c r="B25" i="14"/>
  <c r="C25" i="14"/>
  <c r="D25" i="14"/>
  <c r="E25" i="14"/>
  <c r="F25" i="14"/>
  <c r="I25" i="14"/>
  <c r="L25" i="14"/>
  <c r="M25" i="14" s="1"/>
  <c r="B29" i="14"/>
  <c r="C29" i="14"/>
  <c r="D29" i="14"/>
  <c r="E29" i="14"/>
  <c r="F29" i="14"/>
  <c r="I29" i="14"/>
  <c r="L29" i="14"/>
  <c r="M29" i="14" s="1"/>
  <c r="B30" i="14"/>
  <c r="C30" i="14"/>
  <c r="D30" i="14"/>
  <c r="E30" i="14"/>
  <c r="F30" i="14"/>
  <c r="I30" i="14"/>
  <c r="L30" i="14"/>
  <c r="M30" i="14" s="1"/>
  <c r="B20" i="14"/>
  <c r="C20" i="14"/>
  <c r="D20" i="14"/>
  <c r="E20" i="14"/>
  <c r="F20" i="14"/>
  <c r="I20" i="14"/>
  <c r="L20" i="14"/>
  <c r="M20" i="14" s="1"/>
  <c r="B22" i="14"/>
  <c r="C22" i="14"/>
  <c r="D22" i="14"/>
  <c r="E22" i="14"/>
  <c r="F22" i="14"/>
  <c r="I22" i="14"/>
  <c r="L22" i="14"/>
  <c r="M22" i="14" s="1"/>
  <c r="B4" i="14"/>
  <c r="C4" i="14"/>
  <c r="D4" i="14"/>
  <c r="E4" i="14"/>
  <c r="F4" i="14"/>
  <c r="I4" i="14"/>
  <c r="L4" i="14"/>
  <c r="B5" i="14"/>
  <c r="C5" i="14"/>
  <c r="D5" i="14"/>
  <c r="E5" i="14"/>
  <c r="F5" i="14"/>
  <c r="I5" i="14"/>
  <c r="L5" i="14"/>
  <c r="R5" i="14"/>
  <c r="Q5" i="14" s="1"/>
  <c r="B6" i="14"/>
  <c r="C6" i="14"/>
  <c r="D6" i="14"/>
  <c r="E6" i="14"/>
  <c r="F6" i="14"/>
  <c r="I6" i="14"/>
  <c r="L6" i="14"/>
  <c r="R6" i="14"/>
  <c r="Q6" i="14" s="1"/>
  <c r="B7" i="14"/>
  <c r="C7" i="14"/>
  <c r="D7" i="14"/>
  <c r="E7" i="14"/>
  <c r="F7" i="14"/>
  <c r="I7" i="14"/>
  <c r="L7" i="14"/>
  <c r="B10" i="14"/>
  <c r="C10" i="14"/>
  <c r="D10" i="14"/>
  <c r="E10" i="14"/>
  <c r="F10" i="14"/>
  <c r="I10" i="14"/>
  <c r="L10" i="14"/>
  <c r="B14" i="14"/>
  <c r="C14" i="14"/>
  <c r="D14" i="14"/>
  <c r="E14" i="14"/>
  <c r="F14" i="14"/>
  <c r="I14" i="14"/>
  <c r="L14" i="14"/>
  <c r="B33" i="14"/>
  <c r="C33" i="14"/>
  <c r="D33" i="14"/>
  <c r="E33" i="14"/>
  <c r="F33" i="14"/>
  <c r="I33" i="14"/>
  <c r="J33" i="14" s="1"/>
  <c r="L33" i="14"/>
  <c r="M33" i="14" s="1"/>
  <c r="B37" i="14"/>
  <c r="C37" i="14"/>
  <c r="D37" i="14"/>
  <c r="E37" i="14"/>
  <c r="F37" i="14"/>
  <c r="G37" i="14" s="1"/>
  <c r="I37" i="14"/>
  <c r="J37" i="14" s="1"/>
  <c r="L37" i="14"/>
  <c r="B38" i="14"/>
  <c r="C38" i="14"/>
  <c r="D38" i="14"/>
  <c r="E38" i="14"/>
  <c r="F38" i="14"/>
  <c r="G38" i="14" s="1"/>
  <c r="I38" i="14"/>
  <c r="J38" i="14" s="1"/>
  <c r="L38" i="14"/>
  <c r="B35" i="14"/>
  <c r="C35" i="14"/>
  <c r="D35" i="14"/>
  <c r="E35" i="14"/>
  <c r="F35" i="14"/>
  <c r="G35" i="14" s="1"/>
  <c r="I35" i="14"/>
  <c r="J35" i="14" s="1"/>
  <c r="L35" i="14"/>
  <c r="B10" i="45"/>
  <c r="C10" i="45"/>
  <c r="D10" i="45"/>
  <c r="E10" i="45"/>
  <c r="B24" i="45"/>
  <c r="C24" i="45"/>
  <c r="D24" i="45"/>
  <c r="E24" i="45"/>
  <c r="B25" i="45"/>
  <c r="C25" i="45"/>
  <c r="D25" i="45"/>
  <c r="E25" i="45"/>
  <c r="B23" i="45"/>
  <c r="C23" i="45"/>
  <c r="D23" i="45"/>
  <c r="E23" i="45"/>
  <c r="B8" i="45"/>
  <c r="C8" i="45"/>
  <c r="D8" i="45"/>
  <c r="E8" i="45"/>
  <c r="B21" i="45"/>
  <c r="C21" i="45"/>
  <c r="D21" i="45"/>
  <c r="E21" i="45"/>
  <c r="B14" i="45"/>
  <c r="C14" i="45"/>
  <c r="D14" i="45"/>
  <c r="E14" i="45"/>
  <c r="B22" i="45"/>
  <c r="C22" i="45"/>
  <c r="D22" i="45"/>
  <c r="E22" i="45"/>
  <c r="B18" i="45"/>
  <c r="C18" i="45"/>
  <c r="D18" i="45"/>
  <c r="E18" i="45"/>
  <c r="B20" i="45"/>
  <c r="C20" i="45"/>
  <c r="D20" i="45"/>
  <c r="E20" i="45"/>
  <c r="B7" i="45"/>
  <c r="C7" i="45"/>
  <c r="D7" i="45"/>
  <c r="E7" i="45"/>
  <c r="B4" i="45"/>
  <c r="C4" i="45"/>
  <c r="D4" i="45"/>
  <c r="E4" i="45"/>
  <c r="B16" i="45"/>
  <c r="C16" i="45"/>
  <c r="D16" i="45"/>
  <c r="E16" i="45"/>
  <c r="B5" i="45"/>
  <c r="C5" i="45"/>
  <c r="E5" i="45"/>
  <c r="B17" i="45"/>
  <c r="C17" i="45"/>
  <c r="D17" i="45"/>
  <c r="E17" i="45"/>
  <c r="B12" i="45"/>
  <c r="C12" i="45"/>
  <c r="D12" i="45"/>
  <c r="E12" i="45"/>
  <c r="B15" i="45"/>
  <c r="C15" i="45"/>
  <c r="D15" i="45"/>
  <c r="E15" i="45"/>
  <c r="B13" i="45"/>
  <c r="C13" i="45"/>
  <c r="D13" i="45"/>
  <c r="E13" i="45"/>
  <c r="B6" i="45"/>
  <c r="C6" i="45"/>
  <c r="D6" i="45"/>
  <c r="E6" i="45"/>
  <c r="B19" i="45"/>
  <c r="C19" i="45"/>
  <c r="D19" i="45"/>
  <c r="E19" i="45"/>
  <c r="B11" i="45"/>
  <c r="C11" i="45"/>
  <c r="D11" i="45"/>
  <c r="E11" i="45"/>
  <c r="B9" i="45"/>
  <c r="C9" i="45"/>
  <c r="D9" i="45"/>
  <c r="E9" i="45"/>
  <c r="P3" i="18"/>
  <c r="F3" i="20" l="1"/>
  <c r="D3" i="20"/>
  <c r="A41" i="16"/>
  <c r="B41" i="16"/>
  <c r="C41" i="16"/>
  <c r="P41" i="16"/>
  <c r="A40" i="15"/>
  <c r="B40" i="15"/>
  <c r="C40" i="15"/>
  <c r="P40" i="15"/>
  <c r="A41" i="15"/>
  <c r="B41" i="15"/>
  <c r="C41" i="15"/>
  <c r="P41" i="15"/>
  <c r="A39" i="15"/>
  <c r="B39" i="15"/>
  <c r="C39" i="15"/>
  <c r="P39" i="15"/>
  <c r="A26" i="48"/>
  <c r="B26" i="48"/>
  <c r="C26" i="48"/>
  <c r="P26" i="48"/>
  <c r="L11" i="45" s="1"/>
  <c r="A27" i="48"/>
  <c r="B27" i="48"/>
  <c r="C27" i="48"/>
  <c r="P27" i="48"/>
  <c r="L9" i="45" s="1"/>
  <c r="A26" i="47"/>
  <c r="B26" i="47"/>
  <c r="C26" i="47"/>
  <c r="P26" i="47"/>
  <c r="I11" i="45" s="1"/>
  <c r="A27" i="47"/>
  <c r="B27" i="47"/>
  <c r="C27" i="47"/>
  <c r="P27" i="47"/>
  <c r="I9" i="45" s="1"/>
  <c r="A26" i="46"/>
  <c r="B26" i="46"/>
  <c r="P26" i="46"/>
  <c r="F11" i="45" s="1"/>
  <c r="A27" i="46"/>
  <c r="B27" i="46"/>
  <c r="P27" i="46"/>
  <c r="F9" i="45" s="1"/>
  <c r="A23" i="48"/>
  <c r="B23" i="48"/>
  <c r="C23" i="48"/>
  <c r="P23" i="48"/>
  <c r="L13" i="45" s="1"/>
  <c r="M13" i="45" s="1"/>
  <c r="A24" i="48"/>
  <c r="B24" i="48"/>
  <c r="C24" i="48"/>
  <c r="P24" i="48"/>
  <c r="L6" i="45" s="1"/>
  <c r="A25" i="48"/>
  <c r="B25" i="48"/>
  <c r="C25" i="48"/>
  <c r="P25" i="48"/>
  <c r="L19" i="45" s="1"/>
  <c r="M19" i="45" s="1"/>
  <c r="B4" i="48"/>
  <c r="C4" i="48"/>
  <c r="B5" i="48"/>
  <c r="C5" i="48"/>
  <c r="B6" i="48"/>
  <c r="C6" i="48"/>
  <c r="B7" i="48"/>
  <c r="C7" i="48"/>
  <c r="B8" i="48"/>
  <c r="C8" i="48"/>
  <c r="B9" i="48"/>
  <c r="C9" i="48"/>
  <c r="B10" i="48"/>
  <c r="C10" i="48"/>
  <c r="B11" i="48"/>
  <c r="C11" i="48"/>
  <c r="B12" i="48"/>
  <c r="C12" i="48"/>
  <c r="B13" i="48"/>
  <c r="C13" i="48"/>
  <c r="B14" i="48"/>
  <c r="C14" i="48"/>
  <c r="B15" i="48"/>
  <c r="C15" i="48"/>
  <c r="B16" i="48"/>
  <c r="C16" i="48"/>
  <c r="B17" i="48"/>
  <c r="C17" i="48"/>
  <c r="B18" i="48"/>
  <c r="C18" i="48"/>
  <c r="B19" i="48"/>
  <c r="C19" i="48"/>
  <c r="B20" i="48"/>
  <c r="C20" i="48"/>
  <c r="B21" i="48"/>
  <c r="C21" i="48"/>
  <c r="B22" i="48"/>
  <c r="C22" i="48"/>
  <c r="B4" i="24"/>
  <c r="C4" i="24"/>
  <c r="C4" i="18"/>
  <c r="B4" i="18"/>
  <c r="A25" i="47"/>
  <c r="B25" i="47"/>
  <c r="C25" i="47"/>
  <c r="P25" i="47"/>
  <c r="I19" i="45" s="1"/>
  <c r="A25" i="46"/>
  <c r="B25" i="46"/>
  <c r="P25" i="46"/>
  <c r="F19" i="45" s="1"/>
  <c r="C4" i="47"/>
  <c r="C5" i="47"/>
  <c r="C6" i="47"/>
  <c r="C7" i="47"/>
  <c r="C8" i="47"/>
  <c r="C9" i="47"/>
  <c r="C10" i="47"/>
  <c r="C11" i="47"/>
  <c r="C12" i="47"/>
  <c r="C13" i="47"/>
  <c r="C14" i="47"/>
  <c r="C15" i="47"/>
  <c r="C16" i="47"/>
  <c r="C17" i="47"/>
  <c r="C18" i="47"/>
  <c r="C19" i="47"/>
  <c r="C20" i="47"/>
  <c r="C21" i="47"/>
  <c r="C22" i="47"/>
  <c r="C23" i="47"/>
  <c r="C24" i="47"/>
  <c r="A23" i="47"/>
  <c r="B23" i="47"/>
  <c r="P23" i="47"/>
  <c r="I13" i="45" s="1"/>
  <c r="A24" i="47"/>
  <c r="B24" i="47"/>
  <c r="P24" i="47"/>
  <c r="I6" i="45" s="1"/>
  <c r="B4" i="47"/>
  <c r="B5" i="47"/>
  <c r="B6" i="47"/>
  <c r="B7" i="47"/>
  <c r="B8" i="47"/>
  <c r="B9" i="47"/>
  <c r="B10" i="47"/>
  <c r="B11" i="47"/>
  <c r="B12" i="47"/>
  <c r="B13" i="47"/>
  <c r="B14" i="47"/>
  <c r="B15" i="47"/>
  <c r="B16" i="47"/>
  <c r="B17" i="47"/>
  <c r="B18" i="47"/>
  <c r="B19" i="47"/>
  <c r="B20" i="47"/>
  <c r="B21" i="47"/>
  <c r="B22" i="47"/>
  <c r="H3" i="20"/>
  <c r="B3" i="20"/>
  <c r="B33" i="15"/>
  <c r="B34" i="15"/>
  <c r="A23" i="46"/>
  <c r="A24" i="46"/>
  <c r="P23" i="46"/>
  <c r="F13" i="45" s="1"/>
  <c r="P24" i="46"/>
  <c r="F6" i="45" s="1"/>
  <c r="B4" i="46"/>
  <c r="B5" i="46"/>
  <c r="B6" i="46"/>
  <c r="B7" i="46"/>
  <c r="B8" i="46"/>
  <c r="B9" i="46"/>
  <c r="B10" i="46"/>
  <c r="B11" i="46"/>
  <c r="B12" i="46"/>
  <c r="B13" i="46"/>
  <c r="B14" i="46"/>
  <c r="B15" i="46"/>
  <c r="B16" i="46"/>
  <c r="B17" i="46"/>
  <c r="B18" i="46"/>
  <c r="B19" i="46"/>
  <c r="B20" i="46"/>
  <c r="B21" i="46"/>
  <c r="B22" i="46"/>
  <c r="B23" i="46"/>
  <c r="B24" i="46"/>
  <c r="C4" i="19"/>
  <c r="B4" i="19"/>
  <c r="D4" i="17"/>
  <c r="C4" i="17"/>
  <c r="E4" i="17" l="1"/>
  <c r="A4" i="46" l="1"/>
  <c r="P4" i="46"/>
  <c r="F10" i="45" s="1"/>
  <c r="A5" i="46"/>
  <c r="P5" i="46"/>
  <c r="A6" i="46"/>
  <c r="P6" i="46"/>
  <c r="F24" i="45" s="1"/>
  <c r="A7" i="46"/>
  <c r="P7" i="46"/>
  <c r="F25" i="45" s="1"/>
  <c r="A8" i="46"/>
  <c r="P8" i="46"/>
  <c r="F23" i="45" s="1"/>
  <c r="A9" i="46"/>
  <c r="P9" i="46"/>
  <c r="F8" i="45" s="1"/>
  <c r="A10" i="46"/>
  <c r="P10" i="46"/>
  <c r="F21" i="45" s="1"/>
  <c r="A11" i="46"/>
  <c r="P11" i="46"/>
  <c r="F14" i="45" s="1"/>
  <c r="A12" i="46"/>
  <c r="P12" i="46"/>
  <c r="F22" i="45" s="1"/>
  <c r="A13" i="46"/>
  <c r="P13" i="46"/>
  <c r="F18" i="45" s="1"/>
  <c r="A14" i="46"/>
  <c r="P14" i="46"/>
  <c r="F20" i="45" s="1"/>
  <c r="A15" i="46"/>
  <c r="P15" i="46"/>
  <c r="A16" i="46"/>
  <c r="P16" i="46"/>
  <c r="F7" i="45" s="1"/>
  <c r="A17" i="46"/>
  <c r="P17" i="46"/>
  <c r="F4" i="45" s="1"/>
  <c r="A18" i="46"/>
  <c r="P18" i="46"/>
  <c r="F16" i="45" s="1"/>
  <c r="A19" i="46"/>
  <c r="P19" i="46"/>
  <c r="F5" i="45" s="1"/>
  <c r="A20" i="46"/>
  <c r="P20" i="46"/>
  <c r="F17" i="45" s="1"/>
  <c r="A21" i="46"/>
  <c r="P21" i="46"/>
  <c r="F12" i="45" s="1"/>
  <c r="A22" i="46"/>
  <c r="P22" i="46"/>
  <c r="F15" i="45" s="1"/>
  <c r="B3" i="46"/>
  <c r="A4" i="47"/>
  <c r="P4" i="47"/>
  <c r="I10" i="45" s="1"/>
  <c r="A5" i="47"/>
  <c r="P5" i="47"/>
  <c r="A6" i="47"/>
  <c r="P6" i="47"/>
  <c r="I24" i="45" s="1"/>
  <c r="A7" i="47"/>
  <c r="P7" i="47"/>
  <c r="I25" i="45" s="1"/>
  <c r="A8" i="47"/>
  <c r="P8" i="47"/>
  <c r="I23" i="45" s="1"/>
  <c r="A9" i="47"/>
  <c r="P9" i="47"/>
  <c r="I8" i="45" s="1"/>
  <c r="A10" i="47"/>
  <c r="P10" i="47"/>
  <c r="I21" i="45" s="1"/>
  <c r="A11" i="47"/>
  <c r="P11" i="47"/>
  <c r="I14" i="45" s="1"/>
  <c r="A12" i="47"/>
  <c r="P12" i="47"/>
  <c r="I22" i="45" s="1"/>
  <c r="A13" i="47"/>
  <c r="P13" i="47"/>
  <c r="I18" i="45" s="1"/>
  <c r="A14" i="47"/>
  <c r="P14" i="47"/>
  <c r="I20" i="45" s="1"/>
  <c r="A15" i="47"/>
  <c r="P15" i="47"/>
  <c r="A16" i="47"/>
  <c r="P16" i="47"/>
  <c r="I7" i="45" s="1"/>
  <c r="A17" i="47"/>
  <c r="P17" i="47"/>
  <c r="I4" i="45" s="1"/>
  <c r="A18" i="47"/>
  <c r="P18" i="47"/>
  <c r="I16" i="45" s="1"/>
  <c r="A19" i="47"/>
  <c r="P19" i="47"/>
  <c r="I5" i="45" s="1"/>
  <c r="A20" i="47"/>
  <c r="P20" i="47"/>
  <c r="I17" i="45" s="1"/>
  <c r="A21" i="47"/>
  <c r="P21" i="47"/>
  <c r="I12" i="45" s="1"/>
  <c r="A22" i="47"/>
  <c r="P22" i="47"/>
  <c r="I15" i="45" s="1"/>
  <c r="C3" i="47"/>
  <c r="B3" i="47"/>
  <c r="A4" i="48"/>
  <c r="P4" i="48"/>
  <c r="L10" i="45" s="1"/>
  <c r="A5" i="48"/>
  <c r="P5" i="48"/>
  <c r="A6" i="48"/>
  <c r="P6" i="48"/>
  <c r="L24" i="45" s="1"/>
  <c r="M24" i="45" s="1"/>
  <c r="A7" i="48"/>
  <c r="P7" i="48"/>
  <c r="L25" i="45" s="1"/>
  <c r="M25" i="45" s="1"/>
  <c r="A8" i="48"/>
  <c r="P8" i="48"/>
  <c r="L23" i="45" s="1"/>
  <c r="M23" i="45" s="1"/>
  <c r="A9" i="48"/>
  <c r="P9" i="48"/>
  <c r="L8" i="45" s="1"/>
  <c r="A10" i="48"/>
  <c r="P10" i="48"/>
  <c r="L21" i="45" s="1"/>
  <c r="M21" i="45" s="1"/>
  <c r="A11" i="48"/>
  <c r="P11" i="48"/>
  <c r="L14" i="45" s="1"/>
  <c r="A12" i="48"/>
  <c r="P12" i="48"/>
  <c r="L22" i="45" s="1"/>
  <c r="M22" i="45" s="1"/>
  <c r="A13" i="48"/>
  <c r="P13" i="48"/>
  <c r="L18" i="45" s="1"/>
  <c r="M18" i="45" s="1"/>
  <c r="A14" i="48"/>
  <c r="P14" i="48"/>
  <c r="L20" i="45" s="1"/>
  <c r="M20" i="45" s="1"/>
  <c r="A15" i="48"/>
  <c r="P15" i="48"/>
  <c r="A16" i="48"/>
  <c r="P16" i="48"/>
  <c r="L7" i="45" s="1"/>
  <c r="A17" i="48"/>
  <c r="P17" i="48"/>
  <c r="L4" i="45" s="1"/>
  <c r="A18" i="48"/>
  <c r="P18" i="48"/>
  <c r="L16" i="45" s="1"/>
  <c r="M16" i="45" s="1"/>
  <c r="A19" i="48"/>
  <c r="P19" i="48"/>
  <c r="L5" i="45" s="1"/>
  <c r="A20" i="48"/>
  <c r="P20" i="48"/>
  <c r="L17" i="45" s="1"/>
  <c r="M17" i="45" s="1"/>
  <c r="A21" i="48"/>
  <c r="P21" i="48"/>
  <c r="L12" i="45" s="1"/>
  <c r="M12" i="45" s="1"/>
  <c r="A22" i="48"/>
  <c r="P22" i="48"/>
  <c r="L15" i="45" s="1"/>
  <c r="M15" i="45" s="1"/>
  <c r="C3" i="48"/>
  <c r="B3" i="48"/>
  <c r="E16" i="14"/>
  <c r="D16" i="14"/>
  <c r="C16" i="14"/>
  <c r="B16" i="14"/>
  <c r="A5" i="44"/>
  <c r="B5" i="44"/>
  <c r="C5" i="44"/>
  <c r="P5" i="44"/>
  <c r="A6" i="44"/>
  <c r="B6" i="44"/>
  <c r="C6" i="44"/>
  <c r="P6" i="44"/>
  <c r="A7" i="44"/>
  <c r="B7" i="44"/>
  <c r="C7" i="44"/>
  <c r="P7" i="44"/>
  <c r="A8" i="44"/>
  <c r="B8" i="44"/>
  <c r="C8" i="44"/>
  <c r="P8" i="44"/>
  <c r="A9" i="44"/>
  <c r="B9" i="44"/>
  <c r="C9" i="44"/>
  <c r="P9" i="44"/>
  <c r="A10" i="44"/>
  <c r="B10" i="44"/>
  <c r="C10" i="44"/>
  <c r="P10" i="44"/>
  <c r="A11" i="44"/>
  <c r="B11" i="44"/>
  <c r="C11" i="44"/>
  <c r="P11" i="44"/>
  <c r="A12" i="44"/>
  <c r="B12" i="44"/>
  <c r="C12" i="44"/>
  <c r="P12" i="44"/>
  <c r="A13" i="44"/>
  <c r="B13" i="44"/>
  <c r="C13" i="44"/>
  <c r="P13" i="44"/>
  <c r="A14" i="44"/>
  <c r="B14" i="44"/>
  <c r="C14" i="44"/>
  <c r="P14" i="44"/>
  <c r="A15" i="44"/>
  <c r="B15" i="44"/>
  <c r="C15" i="44"/>
  <c r="P15" i="44"/>
  <c r="A16" i="44"/>
  <c r="B16" i="44"/>
  <c r="C16" i="44"/>
  <c r="P16" i="44"/>
  <c r="A17" i="44"/>
  <c r="B17" i="44"/>
  <c r="C17" i="44"/>
  <c r="P17" i="44"/>
  <c r="A18" i="44"/>
  <c r="B18" i="44"/>
  <c r="C18" i="44"/>
  <c r="P18" i="44"/>
  <c r="A19" i="44"/>
  <c r="B19" i="44"/>
  <c r="C19" i="44"/>
  <c r="P19" i="44"/>
  <c r="A20" i="44"/>
  <c r="B20" i="44"/>
  <c r="C20" i="44"/>
  <c r="P20" i="44"/>
  <c r="A21" i="44"/>
  <c r="B21" i="44"/>
  <c r="C21" i="44"/>
  <c r="P21" i="44"/>
  <c r="A22" i="44"/>
  <c r="B22" i="44"/>
  <c r="C22" i="44"/>
  <c r="P22" i="44"/>
  <c r="A23" i="44"/>
  <c r="B23" i="44"/>
  <c r="C23" i="44"/>
  <c r="P23" i="44"/>
  <c r="A24" i="44"/>
  <c r="B24" i="44"/>
  <c r="C24" i="44"/>
  <c r="P24" i="44"/>
  <c r="A25" i="44"/>
  <c r="B25" i="44"/>
  <c r="C25" i="44"/>
  <c r="P25" i="44"/>
  <c r="A26" i="44"/>
  <c r="B26" i="44"/>
  <c r="C26" i="44"/>
  <c r="P26" i="44"/>
  <c r="A27" i="44"/>
  <c r="B27" i="44"/>
  <c r="C27" i="44"/>
  <c r="P27" i="44"/>
  <c r="A28" i="44"/>
  <c r="B28" i="44"/>
  <c r="C28" i="44"/>
  <c r="P28" i="44"/>
  <c r="A29" i="44"/>
  <c r="B29" i="44"/>
  <c r="C29" i="44"/>
  <c r="P29" i="44"/>
  <c r="A30" i="44"/>
  <c r="B30" i="44"/>
  <c r="C30" i="44"/>
  <c r="P30" i="44"/>
  <c r="A31" i="44"/>
  <c r="B31" i="44"/>
  <c r="C31" i="44"/>
  <c r="P31" i="44"/>
  <c r="A32" i="44"/>
  <c r="B32" i="44"/>
  <c r="C32" i="44"/>
  <c r="P32" i="44"/>
  <c r="A33" i="44"/>
  <c r="B33" i="44"/>
  <c r="C33" i="44"/>
  <c r="P33" i="44"/>
  <c r="A34" i="44"/>
  <c r="B34" i="44"/>
  <c r="C34" i="44"/>
  <c r="P34" i="44"/>
  <c r="A35" i="44"/>
  <c r="B35" i="44"/>
  <c r="C35" i="44"/>
  <c r="P35" i="44"/>
  <c r="A36" i="44"/>
  <c r="B36" i="44"/>
  <c r="C36" i="44"/>
  <c r="P36" i="44"/>
  <c r="A37" i="44"/>
  <c r="B37" i="44"/>
  <c r="C37" i="44"/>
  <c r="P37" i="44"/>
  <c r="A38" i="44"/>
  <c r="B38" i="44"/>
  <c r="C38" i="44"/>
  <c r="P38" i="44"/>
  <c r="A39" i="44"/>
  <c r="B39" i="44"/>
  <c r="C39" i="44"/>
  <c r="P39" i="44"/>
  <c r="A40" i="44"/>
  <c r="B40" i="44"/>
  <c r="C40" i="44"/>
  <c r="P40" i="44"/>
  <c r="A41" i="44"/>
  <c r="B41" i="44"/>
  <c r="C41" i="44"/>
  <c r="P41" i="44"/>
  <c r="C4" i="44"/>
  <c r="B4" i="44"/>
  <c r="C3" i="44"/>
  <c r="B3" i="44"/>
  <c r="A34" i="16"/>
  <c r="B34" i="16"/>
  <c r="C34" i="16"/>
  <c r="P34" i="16"/>
  <c r="A35" i="16"/>
  <c r="B35" i="16"/>
  <c r="C35" i="16"/>
  <c r="P35" i="16"/>
  <c r="A36" i="16"/>
  <c r="B36" i="16"/>
  <c r="C36" i="16"/>
  <c r="P36" i="16"/>
  <c r="A37" i="16"/>
  <c r="B37" i="16"/>
  <c r="C37" i="16"/>
  <c r="P37" i="16"/>
  <c r="A38" i="16"/>
  <c r="B38" i="16"/>
  <c r="C38" i="16"/>
  <c r="P38" i="16"/>
  <c r="A39" i="16"/>
  <c r="B39" i="16"/>
  <c r="C39" i="16"/>
  <c r="P39" i="16"/>
  <c r="A40" i="16"/>
  <c r="B40" i="16"/>
  <c r="C40" i="16"/>
  <c r="P40" i="16"/>
  <c r="A5" i="16"/>
  <c r="B5" i="16"/>
  <c r="C5" i="16"/>
  <c r="P5" i="16"/>
  <c r="A6" i="16"/>
  <c r="B6" i="16"/>
  <c r="C6" i="16"/>
  <c r="P6" i="16"/>
  <c r="A7" i="16"/>
  <c r="B7" i="16"/>
  <c r="C7" i="16"/>
  <c r="P7" i="16"/>
  <c r="A8" i="16"/>
  <c r="B8" i="16"/>
  <c r="C8" i="16"/>
  <c r="P8" i="16"/>
  <c r="A9" i="16"/>
  <c r="B9" i="16"/>
  <c r="C9" i="16"/>
  <c r="P9" i="16"/>
  <c r="A10" i="16"/>
  <c r="B10" i="16"/>
  <c r="C10" i="16"/>
  <c r="P10" i="16"/>
  <c r="A11" i="16"/>
  <c r="B11" i="16"/>
  <c r="C11" i="16"/>
  <c r="P11" i="16"/>
  <c r="A12" i="16"/>
  <c r="B12" i="16"/>
  <c r="C12" i="16"/>
  <c r="P12" i="16"/>
  <c r="A13" i="16"/>
  <c r="B13" i="16"/>
  <c r="C13" i="16"/>
  <c r="P13" i="16"/>
  <c r="A14" i="16"/>
  <c r="B14" i="16"/>
  <c r="C14" i="16"/>
  <c r="P14" i="16"/>
  <c r="A15" i="16"/>
  <c r="B15" i="16"/>
  <c r="C15" i="16"/>
  <c r="P15" i="16"/>
  <c r="A16" i="16"/>
  <c r="B16" i="16"/>
  <c r="C16" i="16"/>
  <c r="P16" i="16"/>
  <c r="A17" i="16"/>
  <c r="B17" i="16"/>
  <c r="C17" i="16"/>
  <c r="P17" i="16"/>
  <c r="A18" i="16"/>
  <c r="B18" i="16"/>
  <c r="C18" i="16"/>
  <c r="P18" i="16"/>
  <c r="A19" i="16"/>
  <c r="B19" i="16"/>
  <c r="C19" i="16"/>
  <c r="P19" i="16"/>
  <c r="A20" i="16"/>
  <c r="B20" i="16"/>
  <c r="C20" i="16"/>
  <c r="P20" i="16"/>
  <c r="A21" i="16"/>
  <c r="B21" i="16"/>
  <c r="C21" i="16"/>
  <c r="P21" i="16"/>
  <c r="A22" i="16"/>
  <c r="B22" i="16"/>
  <c r="C22" i="16"/>
  <c r="P22" i="16"/>
  <c r="A23" i="16"/>
  <c r="B23" i="16"/>
  <c r="C23" i="16"/>
  <c r="P23" i="16"/>
  <c r="A24" i="16"/>
  <c r="B24" i="16"/>
  <c r="C24" i="16"/>
  <c r="P24" i="16"/>
  <c r="A25" i="16"/>
  <c r="B25" i="16"/>
  <c r="C25" i="16"/>
  <c r="P25" i="16"/>
  <c r="A26" i="16"/>
  <c r="B26" i="16"/>
  <c r="C26" i="16"/>
  <c r="P26" i="16"/>
  <c r="A27" i="16"/>
  <c r="B27" i="16"/>
  <c r="C27" i="16"/>
  <c r="P27" i="16"/>
  <c r="A28" i="16"/>
  <c r="B28" i="16"/>
  <c r="C28" i="16"/>
  <c r="P28" i="16"/>
  <c r="A29" i="16"/>
  <c r="B29" i="16"/>
  <c r="C29" i="16"/>
  <c r="P29" i="16"/>
  <c r="A30" i="16"/>
  <c r="B30" i="16"/>
  <c r="C30" i="16"/>
  <c r="P30" i="16"/>
  <c r="A31" i="16"/>
  <c r="B31" i="16"/>
  <c r="C31" i="16"/>
  <c r="P31" i="16"/>
  <c r="A32" i="16"/>
  <c r="B32" i="16"/>
  <c r="C32" i="16"/>
  <c r="P32" i="16"/>
  <c r="A33" i="16"/>
  <c r="B33" i="16"/>
  <c r="C33" i="16"/>
  <c r="P33" i="16"/>
  <c r="C4" i="16"/>
  <c r="B4" i="16"/>
  <c r="C3" i="16"/>
  <c r="B3" i="16"/>
  <c r="A34" i="15"/>
  <c r="C34" i="15"/>
  <c r="P34" i="15"/>
  <c r="A35" i="15"/>
  <c r="B35" i="15"/>
  <c r="C35" i="15"/>
  <c r="P35" i="15"/>
  <c r="A36" i="15"/>
  <c r="B36" i="15"/>
  <c r="C36" i="15"/>
  <c r="P36" i="15"/>
  <c r="A37" i="15"/>
  <c r="B37" i="15"/>
  <c r="C37" i="15"/>
  <c r="P37" i="15"/>
  <c r="A38" i="15"/>
  <c r="B38" i="15"/>
  <c r="C38" i="15"/>
  <c r="P38" i="15"/>
  <c r="A21" i="15"/>
  <c r="B21" i="15"/>
  <c r="C21" i="15"/>
  <c r="P21" i="15"/>
  <c r="A22" i="15"/>
  <c r="B22" i="15"/>
  <c r="C22" i="15"/>
  <c r="P22" i="15"/>
  <c r="A23" i="15"/>
  <c r="B23" i="15"/>
  <c r="C23" i="15"/>
  <c r="P23" i="15"/>
  <c r="A24" i="15"/>
  <c r="B24" i="15"/>
  <c r="C24" i="15"/>
  <c r="P24" i="15"/>
  <c r="A25" i="15"/>
  <c r="B25" i="15"/>
  <c r="C25" i="15"/>
  <c r="P25" i="15"/>
  <c r="A26" i="15"/>
  <c r="B26" i="15"/>
  <c r="C26" i="15"/>
  <c r="P26" i="15"/>
  <c r="A27" i="15"/>
  <c r="B27" i="15"/>
  <c r="C27" i="15"/>
  <c r="P27" i="15"/>
  <c r="A28" i="15"/>
  <c r="B28" i="15"/>
  <c r="C28" i="15"/>
  <c r="P28" i="15"/>
  <c r="A29" i="15"/>
  <c r="B29" i="15"/>
  <c r="C29" i="15"/>
  <c r="P29" i="15"/>
  <c r="A30" i="15"/>
  <c r="B30" i="15"/>
  <c r="C30" i="15"/>
  <c r="P30" i="15"/>
  <c r="A31" i="15"/>
  <c r="B31" i="15"/>
  <c r="C31" i="15"/>
  <c r="P31" i="15"/>
  <c r="A32" i="15"/>
  <c r="B32" i="15"/>
  <c r="C32" i="15"/>
  <c r="P32" i="15"/>
  <c r="A33" i="15"/>
  <c r="C33" i="15"/>
  <c r="P33" i="15"/>
  <c r="A5" i="15"/>
  <c r="B5" i="15"/>
  <c r="C5" i="15"/>
  <c r="P5" i="15"/>
  <c r="A6" i="15"/>
  <c r="B6" i="15"/>
  <c r="C6" i="15"/>
  <c r="P6" i="15"/>
  <c r="A7" i="15"/>
  <c r="B7" i="15"/>
  <c r="C7" i="15"/>
  <c r="P7" i="15"/>
  <c r="A8" i="15"/>
  <c r="B8" i="15"/>
  <c r="C8" i="15"/>
  <c r="P8" i="15"/>
  <c r="A9" i="15"/>
  <c r="B9" i="15"/>
  <c r="C9" i="15"/>
  <c r="P9" i="15"/>
  <c r="A10" i="15"/>
  <c r="B10" i="15"/>
  <c r="C10" i="15"/>
  <c r="P10" i="15"/>
  <c r="A11" i="15"/>
  <c r="B11" i="15"/>
  <c r="C11" i="15"/>
  <c r="P11" i="15"/>
  <c r="A12" i="15"/>
  <c r="B12" i="15"/>
  <c r="C12" i="15"/>
  <c r="P12" i="15"/>
  <c r="A13" i="15"/>
  <c r="B13" i="15"/>
  <c r="C13" i="15"/>
  <c r="P13" i="15"/>
  <c r="A14" i="15"/>
  <c r="B14" i="15"/>
  <c r="C14" i="15"/>
  <c r="P14" i="15"/>
  <c r="A15" i="15"/>
  <c r="B15" i="15"/>
  <c r="C15" i="15"/>
  <c r="P15" i="15"/>
  <c r="A16" i="15"/>
  <c r="B16" i="15"/>
  <c r="C16" i="15"/>
  <c r="P16" i="15"/>
  <c r="A17" i="15"/>
  <c r="B17" i="15"/>
  <c r="C17" i="15"/>
  <c r="P17" i="15"/>
  <c r="A18" i="15"/>
  <c r="B18" i="15"/>
  <c r="C18" i="15"/>
  <c r="P18" i="15"/>
  <c r="A19" i="15"/>
  <c r="B19" i="15"/>
  <c r="C19" i="15"/>
  <c r="P19" i="15"/>
  <c r="A20" i="15"/>
  <c r="B20" i="15"/>
  <c r="C20" i="15"/>
  <c r="P20" i="15"/>
  <c r="C4" i="15"/>
  <c r="B4" i="15"/>
  <c r="C3" i="15"/>
  <c r="B3" i="15"/>
  <c r="B4" i="54"/>
  <c r="C4" i="54"/>
  <c r="C3" i="54"/>
  <c r="B3" i="54"/>
  <c r="C5" i="51"/>
  <c r="D5" i="51"/>
  <c r="E5" i="51"/>
  <c r="D4" i="51"/>
  <c r="E4" i="51"/>
  <c r="C4" i="51"/>
  <c r="B4" i="53"/>
  <c r="C4" i="53"/>
  <c r="C3" i="53"/>
  <c r="B3" i="53"/>
  <c r="C4" i="52"/>
  <c r="B4" i="52"/>
  <c r="C3" i="52"/>
  <c r="B3" i="52"/>
  <c r="B4" i="17" l="1"/>
  <c r="A4" i="19"/>
  <c r="P4" i="19"/>
  <c r="F4" i="17" s="1"/>
  <c r="A4" i="18"/>
  <c r="P4" i="18"/>
  <c r="I4" i="17" s="1"/>
  <c r="A4" i="24"/>
  <c r="P4" i="24"/>
  <c r="L4" i="17" s="1"/>
  <c r="A4" i="15"/>
  <c r="P4" i="15"/>
  <c r="A4" i="16"/>
  <c r="P4" i="16"/>
  <c r="A4" i="44"/>
  <c r="P4" i="44"/>
  <c r="B5" i="51"/>
  <c r="A4" i="52"/>
  <c r="P4" i="52"/>
  <c r="F5" i="51" s="1"/>
  <c r="A4" i="53"/>
  <c r="P4" i="53"/>
  <c r="I5" i="51" s="1"/>
  <c r="A4" i="54"/>
  <c r="P4" i="54"/>
  <c r="L5" i="51" s="1"/>
  <c r="C2" i="54" l="1"/>
  <c r="B2" i="54"/>
  <c r="A2" i="54"/>
  <c r="C2" i="53"/>
  <c r="B2" i="53"/>
  <c r="A2" i="53"/>
  <c r="C2" i="52"/>
  <c r="B2" i="52"/>
  <c r="A2" i="52"/>
  <c r="B4" i="51"/>
  <c r="A3" i="52"/>
  <c r="A3" i="53"/>
  <c r="A3" i="54"/>
  <c r="P3" i="54"/>
  <c r="L4" i="51" s="1"/>
  <c r="M4" i="51" s="1"/>
  <c r="P3" i="53"/>
  <c r="I4" i="51" s="1"/>
  <c r="J4" i="51" s="1"/>
  <c r="P3" i="52"/>
  <c r="F4" i="51" s="1"/>
  <c r="J5" i="51" l="1"/>
  <c r="M5" i="51"/>
  <c r="G5" i="51"/>
  <c r="G4" i="51"/>
  <c r="K5" i="51" l="1"/>
  <c r="N5" i="51"/>
  <c r="O5" i="51"/>
  <c r="N4" i="51"/>
  <c r="H4" i="51"/>
  <c r="H5" i="51"/>
  <c r="K4" i="51"/>
  <c r="O4" i="51"/>
  <c r="E5" i="17"/>
  <c r="P5" i="51" l="1"/>
  <c r="A5" i="51" s="1"/>
  <c r="P4" i="51"/>
  <c r="A4" i="51" s="1"/>
  <c r="P3" i="24"/>
  <c r="L5" i="17" s="1"/>
  <c r="C3" i="24"/>
  <c r="B3" i="24"/>
  <c r="A3" i="24"/>
  <c r="C2" i="24"/>
  <c r="B2" i="24"/>
  <c r="A2" i="24"/>
  <c r="I5" i="17"/>
  <c r="C3" i="18"/>
  <c r="B3" i="18"/>
  <c r="A3" i="18"/>
  <c r="C2" i="18"/>
  <c r="B2" i="18"/>
  <c r="A2" i="18"/>
  <c r="P3" i="44"/>
  <c r="L16" i="14" s="1"/>
  <c r="A3" i="44"/>
  <c r="C2" i="44"/>
  <c r="B2" i="44"/>
  <c r="A2" i="44"/>
  <c r="P3" i="16"/>
  <c r="I16" i="14" s="1"/>
  <c r="A3" i="16"/>
  <c r="C2" i="16"/>
  <c r="B2" i="16"/>
  <c r="A2" i="16"/>
  <c r="A3" i="15"/>
  <c r="P3" i="15"/>
  <c r="F16" i="14" s="1"/>
  <c r="C2" i="15"/>
  <c r="B2" i="15"/>
  <c r="A2" i="15"/>
  <c r="P3" i="48"/>
  <c r="A3" i="48"/>
  <c r="C2" i="48"/>
  <c r="B2" i="48"/>
  <c r="A2" i="48"/>
  <c r="P3" i="47"/>
  <c r="A3" i="47"/>
  <c r="C2" i="47"/>
  <c r="B2" i="47"/>
  <c r="A2" i="47"/>
  <c r="A3" i="46"/>
  <c r="P3" i="46"/>
  <c r="C2" i="46"/>
  <c r="B2" i="46"/>
  <c r="A2" i="46"/>
  <c r="P3" i="19"/>
  <c r="J29" i="14" l="1"/>
  <c r="J4" i="14"/>
  <c r="J17" i="14"/>
  <c r="J15" i="14"/>
  <c r="J10" i="14"/>
  <c r="J12" i="14"/>
  <c r="J30" i="14"/>
  <c r="J22" i="14"/>
  <c r="J20" i="14"/>
  <c r="J11" i="14"/>
  <c r="J9" i="14"/>
  <c r="J18" i="14"/>
  <c r="J25" i="14"/>
  <c r="J21" i="14"/>
  <c r="J19" i="14"/>
  <c r="J23" i="14"/>
  <c r="J13" i="14"/>
  <c r="J24" i="14"/>
  <c r="J32" i="14"/>
  <c r="J5" i="14"/>
  <c r="J27" i="14"/>
  <c r="J8" i="14"/>
  <c r="J14" i="14"/>
  <c r="J7" i="14"/>
  <c r="J26" i="14"/>
  <c r="J28" i="14"/>
  <c r="J6" i="14"/>
  <c r="J31" i="14"/>
  <c r="J36" i="14"/>
  <c r="J34" i="14"/>
  <c r="G23" i="14"/>
  <c r="G12" i="14"/>
  <c r="G5" i="14"/>
  <c r="G18" i="14"/>
  <c r="O18" i="14" s="1"/>
  <c r="R18" i="14" s="1"/>
  <c r="G30" i="14"/>
  <c r="G29" i="14"/>
  <c r="O29" i="14" s="1"/>
  <c r="R29" i="14" s="1"/>
  <c r="G33" i="14"/>
  <c r="O33" i="14" s="1"/>
  <c r="R33" i="14" s="1"/>
  <c r="G21" i="14"/>
  <c r="O21" i="14" s="1"/>
  <c r="R21" i="14" s="1"/>
  <c r="G17" i="14"/>
  <c r="O17" i="14" s="1"/>
  <c r="R17" i="14" s="1"/>
  <c r="G19" i="14"/>
  <c r="G28" i="14"/>
  <c r="O28" i="14" s="1"/>
  <c r="R28" i="14" s="1"/>
  <c r="G14" i="14"/>
  <c r="G20" i="14"/>
  <c r="O20" i="14" s="1"/>
  <c r="R20" i="14" s="1"/>
  <c r="G11" i="14"/>
  <c r="G27" i="14"/>
  <c r="G26" i="14"/>
  <c r="O26" i="14" s="1"/>
  <c r="R26" i="14" s="1"/>
  <c r="G8" i="14"/>
  <c r="G22" i="14"/>
  <c r="O22" i="14" s="1"/>
  <c r="R22" i="14" s="1"/>
  <c r="G13" i="14"/>
  <c r="G31" i="14"/>
  <c r="O31" i="14" s="1"/>
  <c r="R31" i="14" s="1"/>
  <c r="G24" i="14"/>
  <c r="O24" i="14" s="1"/>
  <c r="R24" i="14" s="1"/>
  <c r="G34" i="14"/>
  <c r="G36" i="14"/>
  <c r="O36" i="14" s="1"/>
  <c r="R36" i="14" s="1"/>
  <c r="G6" i="14"/>
  <c r="O6" i="14" s="1"/>
  <c r="G25" i="14"/>
  <c r="O25" i="14" s="1"/>
  <c r="R25" i="14" s="1"/>
  <c r="G4" i="14"/>
  <c r="G9" i="14"/>
  <c r="G32" i="14"/>
  <c r="G15" i="14"/>
  <c r="G10" i="14"/>
  <c r="G7" i="14"/>
  <c r="M10" i="14"/>
  <c r="M38" i="14"/>
  <c r="O38" i="14" s="1"/>
  <c r="R38" i="14" s="1"/>
  <c r="M8" i="14"/>
  <c r="M6" i="14"/>
  <c r="M37" i="14"/>
  <c r="O37" i="14" s="1"/>
  <c r="R37" i="14" s="1"/>
  <c r="M11" i="14"/>
  <c r="M15" i="14"/>
  <c r="M12" i="14"/>
  <c r="M4" i="14"/>
  <c r="M13" i="14"/>
  <c r="M35" i="14"/>
  <c r="O35" i="14" s="1"/>
  <c r="R35" i="14" s="1"/>
  <c r="M5" i="14"/>
  <c r="M9" i="14"/>
  <c r="M14" i="14"/>
  <c r="M7" i="14"/>
  <c r="G14" i="45"/>
  <c r="G4" i="45"/>
  <c r="G25" i="45"/>
  <c r="G11" i="45"/>
  <c r="G16" i="45"/>
  <c r="G7" i="45"/>
  <c r="G6" i="45"/>
  <c r="G23" i="45"/>
  <c r="G21" i="45"/>
  <c r="G13" i="45"/>
  <c r="G17" i="45"/>
  <c r="G8" i="45"/>
  <c r="G20" i="45"/>
  <c r="G19" i="45"/>
  <c r="G10" i="45"/>
  <c r="G22" i="45"/>
  <c r="G24" i="45"/>
  <c r="G9" i="45"/>
  <c r="G5" i="45"/>
  <c r="G15" i="45"/>
  <c r="G18" i="45"/>
  <c r="G12" i="45"/>
  <c r="M5" i="45"/>
  <c r="M8" i="45"/>
  <c r="M7" i="45"/>
  <c r="M10" i="45"/>
  <c r="M4" i="45"/>
  <c r="M9" i="45"/>
  <c r="M11" i="45"/>
  <c r="M6" i="45"/>
  <c r="M14" i="45"/>
  <c r="J12" i="45"/>
  <c r="J8" i="45"/>
  <c r="J14" i="45"/>
  <c r="J21" i="45"/>
  <c r="J5" i="45"/>
  <c r="J4" i="45"/>
  <c r="J25" i="45"/>
  <c r="J24" i="45"/>
  <c r="J11" i="45"/>
  <c r="J17" i="45"/>
  <c r="J20" i="45"/>
  <c r="J19" i="45"/>
  <c r="J7" i="45"/>
  <c r="J9" i="45"/>
  <c r="J22" i="45"/>
  <c r="J6" i="45"/>
  <c r="J10" i="45"/>
  <c r="J15" i="45"/>
  <c r="J13" i="45"/>
  <c r="J23" i="45"/>
  <c r="J16" i="45"/>
  <c r="J18" i="45"/>
  <c r="J16" i="14"/>
  <c r="G16" i="14"/>
  <c r="J4" i="17"/>
  <c r="M4" i="17"/>
  <c r="M16" i="14"/>
  <c r="B3" i="19"/>
  <c r="H5" i="45" l="1"/>
  <c r="O4" i="14"/>
  <c r="R4" i="14" s="1"/>
  <c r="O19" i="14"/>
  <c r="R19" i="14" s="1"/>
  <c r="O12" i="14"/>
  <c r="R12" i="14" s="1"/>
  <c r="O15" i="14"/>
  <c r="R15" i="14" s="1"/>
  <c r="O30" i="14"/>
  <c r="R30" i="14" s="1"/>
  <c r="O32" i="14"/>
  <c r="R32" i="14" s="1"/>
  <c r="O8" i="14"/>
  <c r="R8" i="14" s="1"/>
  <c r="O23" i="14"/>
  <c r="R23" i="14" s="1"/>
  <c r="O7" i="14"/>
  <c r="R7" i="14" s="1"/>
  <c r="O27" i="14"/>
  <c r="R27" i="14" s="1"/>
  <c r="O10" i="14"/>
  <c r="R10" i="14" s="1"/>
  <c r="O34" i="14"/>
  <c r="R34" i="14" s="1"/>
  <c r="O11" i="14"/>
  <c r="R11" i="14" s="1"/>
  <c r="O14" i="14"/>
  <c r="R14" i="14" s="1"/>
  <c r="O9" i="14"/>
  <c r="R9" i="14" s="1"/>
  <c r="O13" i="14"/>
  <c r="R13" i="14" s="1"/>
  <c r="O5" i="14"/>
  <c r="H38" i="14"/>
  <c r="H36" i="14"/>
  <c r="H26" i="14"/>
  <c r="H25" i="14"/>
  <c r="H8" i="14"/>
  <c r="H11" i="14"/>
  <c r="H32" i="14"/>
  <c r="H17" i="14"/>
  <c r="H12" i="14"/>
  <c r="H6" i="14"/>
  <c r="H37" i="14"/>
  <c r="H13" i="14"/>
  <c r="H27" i="14"/>
  <c r="H15" i="14"/>
  <c r="H23" i="14"/>
  <c r="H22" i="14"/>
  <c r="H35" i="14"/>
  <c r="H24" i="14"/>
  <c r="H7" i="14"/>
  <c r="H33" i="14"/>
  <c r="H29" i="14"/>
  <c r="H28" i="14"/>
  <c r="H18" i="14"/>
  <c r="H14" i="14"/>
  <c r="H20" i="14"/>
  <c r="H4" i="14"/>
  <c r="H34" i="14"/>
  <c r="H31" i="14"/>
  <c r="H21" i="14"/>
  <c r="H5" i="14"/>
  <c r="H19" i="14"/>
  <c r="H9" i="14"/>
  <c r="H30" i="14"/>
  <c r="H10" i="14"/>
  <c r="N18" i="14"/>
  <c r="N25" i="14"/>
  <c r="N20" i="14"/>
  <c r="N24" i="14"/>
  <c r="N28" i="14"/>
  <c r="N23" i="14"/>
  <c r="N17" i="14"/>
  <c r="N36" i="14"/>
  <c r="N10" i="14"/>
  <c r="N8" i="14"/>
  <c r="N13" i="14"/>
  <c r="N6" i="14"/>
  <c r="N26" i="14"/>
  <c r="N31" i="14"/>
  <c r="N30" i="14"/>
  <c r="N32" i="14"/>
  <c r="N19" i="14"/>
  <c r="N38" i="14"/>
  <c r="N5" i="14"/>
  <c r="N9" i="14"/>
  <c r="N7" i="14"/>
  <c r="N37" i="14"/>
  <c r="N21" i="14"/>
  <c r="N11" i="14"/>
  <c r="N27" i="14"/>
  <c r="N29" i="14"/>
  <c r="N33" i="14"/>
  <c r="N4" i="14"/>
  <c r="N34" i="14"/>
  <c r="N22" i="14"/>
  <c r="N12" i="14"/>
  <c r="N15" i="14"/>
  <c r="N14" i="14"/>
  <c r="N35" i="14"/>
  <c r="K33" i="14"/>
  <c r="K18" i="14"/>
  <c r="K26" i="14"/>
  <c r="K7" i="14"/>
  <c r="K19" i="14"/>
  <c r="K36" i="14"/>
  <c r="K5" i="14"/>
  <c r="K32" i="14"/>
  <c r="K9" i="14"/>
  <c r="K28" i="14"/>
  <c r="K31" i="14"/>
  <c r="K12" i="14"/>
  <c r="K21" i="14"/>
  <c r="K11" i="14"/>
  <c r="K10" i="14"/>
  <c r="K35" i="14"/>
  <c r="K38" i="14"/>
  <c r="K14" i="14"/>
  <c r="K4" i="14"/>
  <c r="K29" i="14"/>
  <c r="K37" i="14"/>
  <c r="K25" i="14"/>
  <c r="K34" i="14"/>
  <c r="K30" i="14"/>
  <c r="K17" i="14"/>
  <c r="K8" i="14"/>
  <c r="K20" i="14"/>
  <c r="K15" i="14"/>
  <c r="K6" i="14"/>
  <c r="K22" i="14"/>
  <c r="K23" i="14"/>
  <c r="K27" i="14"/>
  <c r="K24" i="14"/>
  <c r="K13" i="14"/>
  <c r="H10" i="45"/>
  <c r="H6" i="45"/>
  <c r="H22" i="45"/>
  <c r="N11" i="45"/>
  <c r="H12" i="45"/>
  <c r="H19" i="45"/>
  <c r="H7" i="45"/>
  <c r="H18" i="45"/>
  <c r="H16" i="45"/>
  <c r="H20" i="45"/>
  <c r="H15" i="45"/>
  <c r="H8" i="45"/>
  <c r="H11" i="45"/>
  <c r="H17" i="45"/>
  <c r="H25" i="45"/>
  <c r="H9" i="45"/>
  <c r="H4" i="45"/>
  <c r="H13" i="45"/>
  <c r="H24" i="45"/>
  <c r="H21" i="45"/>
  <c r="H14" i="45"/>
  <c r="H23" i="45"/>
  <c r="N8" i="45"/>
  <c r="N19" i="45"/>
  <c r="N4" i="45"/>
  <c r="N13" i="45"/>
  <c r="N12" i="45"/>
  <c r="N22" i="45"/>
  <c r="N15" i="45"/>
  <c r="N17" i="45"/>
  <c r="N16" i="45"/>
  <c r="N20" i="45"/>
  <c r="N24" i="45"/>
  <c r="N23" i="45"/>
  <c r="N25" i="45"/>
  <c r="N21" i="45"/>
  <c r="N18" i="45"/>
  <c r="N10" i="45"/>
  <c r="N14" i="45"/>
  <c r="N5" i="45"/>
  <c r="N9" i="45"/>
  <c r="N7" i="45"/>
  <c r="N6" i="45"/>
  <c r="O6" i="45"/>
  <c r="K6" i="45"/>
  <c r="K22" i="45"/>
  <c r="O22" i="45"/>
  <c r="K25" i="45"/>
  <c r="O25" i="45"/>
  <c r="K24" i="45"/>
  <c r="O24" i="45"/>
  <c r="K18" i="45"/>
  <c r="O18" i="45"/>
  <c r="O9" i="45"/>
  <c r="K9" i="45"/>
  <c r="K4" i="45"/>
  <c r="O4" i="45"/>
  <c r="O16" i="45"/>
  <c r="K16" i="45"/>
  <c r="O7" i="45"/>
  <c r="K7" i="45"/>
  <c r="O5" i="45"/>
  <c r="K5" i="45"/>
  <c r="O23" i="45"/>
  <c r="K23" i="45"/>
  <c r="O21" i="45"/>
  <c r="K21" i="45"/>
  <c r="O13" i="45"/>
  <c r="K13" i="45"/>
  <c r="K20" i="45"/>
  <c r="O20" i="45"/>
  <c r="K14" i="45"/>
  <c r="O14" i="45"/>
  <c r="O19" i="45"/>
  <c r="K19" i="45"/>
  <c r="O15" i="45"/>
  <c r="K15" i="45"/>
  <c r="O17" i="45"/>
  <c r="K17" i="45"/>
  <c r="O8" i="45"/>
  <c r="K8" i="45"/>
  <c r="O10" i="45"/>
  <c r="K10" i="45"/>
  <c r="O11" i="45"/>
  <c r="K11" i="45"/>
  <c r="O12" i="45"/>
  <c r="K12" i="45"/>
  <c r="O16" i="14"/>
  <c r="R16" i="14" l="1"/>
  <c r="P27" i="14"/>
  <c r="A27" i="14" s="1"/>
  <c r="P28" i="14"/>
  <c r="A28" i="14" s="1"/>
  <c r="P20" i="14"/>
  <c r="A20" i="14" s="1"/>
  <c r="P15" i="14"/>
  <c r="A15" i="14" s="1"/>
  <c r="P37" i="14"/>
  <c r="A37" i="14" s="1"/>
  <c r="P11" i="14"/>
  <c r="A11" i="14" s="1"/>
  <c r="P32" i="14"/>
  <c r="A32" i="14" s="1"/>
  <c r="P7" i="14"/>
  <c r="A7" i="14" s="1"/>
  <c r="P36" i="14"/>
  <c r="A36" i="14" s="1"/>
  <c r="P8" i="14"/>
  <c r="A8" i="14" s="1"/>
  <c r="P25" i="14"/>
  <c r="A25" i="14" s="1"/>
  <c r="P29" i="14"/>
  <c r="A29" i="14" s="1"/>
  <c r="P4" i="14"/>
  <c r="A4" i="14" s="1"/>
  <c r="P26" i="14"/>
  <c r="A26" i="14" s="1"/>
  <c r="P38" i="14"/>
  <c r="A38" i="14" s="1"/>
  <c r="P17" i="14"/>
  <c r="A17" i="14" s="1"/>
  <c r="P18" i="14"/>
  <c r="A18" i="14" s="1"/>
  <c r="P13" i="14"/>
  <c r="A13" i="14" s="1"/>
  <c r="P33" i="14"/>
  <c r="A33" i="14" s="1"/>
  <c r="P22" i="14"/>
  <c r="A22" i="14" s="1"/>
  <c r="P19" i="14"/>
  <c r="A19" i="14" s="1"/>
  <c r="P21" i="14"/>
  <c r="A21" i="14" s="1"/>
  <c r="P23" i="14"/>
  <c r="A23" i="14" s="1"/>
  <c r="P35" i="14"/>
  <c r="A35" i="14" s="1"/>
  <c r="P34" i="14"/>
  <c r="A34" i="14" s="1"/>
  <c r="P9" i="14"/>
  <c r="A9" i="14" s="1"/>
  <c r="P5" i="14"/>
  <c r="A5" i="14" s="1"/>
  <c r="P6" i="14"/>
  <c r="A6" i="14" s="1"/>
  <c r="P14" i="14"/>
  <c r="A14" i="14" s="1"/>
  <c r="P31" i="14"/>
  <c r="A31" i="14" s="1"/>
  <c r="P10" i="14"/>
  <c r="A10" i="14" s="1"/>
  <c r="P30" i="14"/>
  <c r="A30" i="14" s="1"/>
  <c r="P24" i="14"/>
  <c r="A24" i="14" s="1"/>
  <c r="P12" i="14"/>
  <c r="A12" i="14" s="1"/>
  <c r="R19" i="45"/>
  <c r="P19" i="45"/>
  <c r="A19" i="45" s="1"/>
  <c r="R14" i="45"/>
  <c r="P14" i="45"/>
  <c r="A14" i="45" s="1"/>
  <c r="R24" i="45"/>
  <c r="P24" i="45"/>
  <c r="A24" i="45" s="1"/>
  <c r="R6" i="45"/>
  <c r="P6" i="45"/>
  <c r="A6" i="45" s="1"/>
  <c r="R8" i="45"/>
  <c r="P8" i="45"/>
  <c r="A8" i="45" s="1"/>
  <c r="R23" i="45"/>
  <c r="P23" i="45"/>
  <c r="A23" i="45" s="1"/>
  <c r="R10" i="45"/>
  <c r="P10" i="45"/>
  <c r="A10" i="45" s="1"/>
  <c r="R20" i="45"/>
  <c r="P20" i="45"/>
  <c r="A20" i="45" s="1"/>
  <c r="R4" i="45"/>
  <c r="P4" i="45"/>
  <c r="A4" i="45" s="1"/>
  <c r="R25" i="45"/>
  <c r="P25" i="45"/>
  <c r="A25" i="45" s="1"/>
  <c r="R21" i="45"/>
  <c r="P21" i="45"/>
  <c r="A21" i="45" s="1"/>
  <c r="R12" i="45"/>
  <c r="P12" i="45"/>
  <c r="A12" i="45" s="1"/>
  <c r="R5" i="45"/>
  <c r="P5" i="45"/>
  <c r="A5" i="45" s="1"/>
  <c r="R22" i="45"/>
  <c r="P22" i="45"/>
  <c r="A22" i="45" s="1"/>
  <c r="R11" i="45"/>
  <c r="P11" i="45"/>
  <c r="A11" i="45" s="1"/>
  <c r="R15" i="45"/>
  <c r="P15" i="45"/>
  <c r="A15" i="45" s="1"/>
  <c r="R13" i="45"/>
  <c r="P13" i="45"/>
  <c r="A13" i="45" s="1"/>
  <c r="R7" i="45"/>
  <c r="P7" i="45"/>
  <c r="A7" i="45" s="1"/>
  <c r="R9" i="45"/>
  <c r="P9" i="45"/>
  <c r="A9" i="45" s="1"/>
  <c r="R16" i="45"/>
  <c r="P16" i="45"/>
  <c r="A16" i="45" s="1"/>
  <c r="R17" i="45"/>
  <c r="P17" i="45"/>
  <c r="A17" i="45" s="1"/>
  <c r="R18" i="45"/>
  <c r="P18" i="45"/>
  <c r="A18" i="45" s="1"/>
  <c r="Q16" i="14" l="1"/>
  <c r="Q29" i="14"/>
  <c r="Q26" i="14"/>
  <c r="Q18" i="14"/>
  <c r="Q27" i="14"/>
  <c r="Q37" i="14"/>
  <c r="Q20" i="14"/>
  <c r="Q17" i="14"/>
  <c r="Q38" i="14"/>
  <c r="Q11" i="14"/>
  <c r="Q36" i="14"/>
  <c r="Q7" i="14"/>
  <c r="Q33" i="14"/>
  <c r="Q28" i="14"/>
  <c r="Q4" i="14"/>
  <c r="Q8" i="14"/>
  <c r="Q13" i="14"/>
  <c r="Q32" i="14"/>
  <c r="Q25" i="14"/>
  <c r="Q15" i="14"/>
  <c r="Q19" i="14"/>
  <c r="Q30" i="14"/>
  <c r="Q21" i="14"/>
  <c r="Q24" i="14"/>
  <c r="Q10" i="14"/>
  <c r="Q31" i="14"/>
  <c r="Q14" i="14"/>
  <c r="Q23" i="14"/>
  <c r="Q9" i="14"/>
  <c r="Q34" i="14"/>
  <c r="Q35" i="14"/>
  <c r="Q12" i="14"/>
  <c r="Q22" i="14"/>
  <c r="Q9" i="45"/>
  <c r="Q11" i="45"/>
  <c r="Q12" i="45"/>
  <c r="Q8" i="45"/>
  <c r="Q21" i="45"/>
  <c r="Q7" i="45"/>
  <c r="Q25" i="45"/>
  <c r="Q24" i="45"/>
  <c r="Q6" i="45"/>
  <c r="Q18" i="45"/>
  <c r="Q22" i="45"/>
  <c r="Q15" i="45"/>
  <c r="Q10" i="45"/>
  <c r="Q20" i="45"/>
  <c r="Q17" i="45"/>
  <c r="Q13" i="45"/>
  <c r="Q5" i="45"/>
  <c r="Q23" i="45"/>
  <c r="Q14" i="45"/>
  <c r="Q16" i="45"/>
  <c r="Q4" i="45"/>
  <c r="Q19" i="45"/>
  <c r="N16" i="14"/>
  <c r="K16" i="14"/>
  <c r="M5" i="17" l="1"/>
  <c r="N4" i="17" l="1"/>
  <c r="H16" i="14"/>
  <c r="C3" i="19"/>
  <c r="D5" i="17"/>
  <c r="C5" i="17"/>
  <c r="P16" i="14" l="1"/>
  <c r="B5" i="17"/>
  <c r="A16" i="14" l="1"/>
  <c r="A3" i="19"/>
  <c r="C2" i="19"/>
  <c r="B2" i="19"/>
  <c r="A2" i="19"/>
  <c r="J5" i="17" l="1"/>
  <c r="F5" i="17"/>
  <c r="G4" i="17" l="1"/>
  <c r="O4" i="17" s="1"/>
  <c r="R4" i="17" s="1"/>
  <c r="K4" i="17"/>
  <c r="G5" i="17"/>
  <c r="H4" i="17" l="1"/>
  <c r="O5" i="17"/>
  <c r="R5" i="17" s="1"/>
  <c r="Q5" i="17" s="1"/>
  <c r="K5" i="17"/>
  <c r="N5" i="17"/>
  <c r="H5" i="17"/>
  <c r="Q4" i="17" l="1"/>
  <c r="P4" i="17"/>
  <c r="A4" i="17" s="1"/>
  <c r="P5" i="17"/>
  <c r="A5" i="17" s="1"/>
</calcChain>
</file>

<file path=xl/sharedStrings.xml><?xml version="1.0" encoding="utf-8"?>
<sst xmlns="http://schemas.openxmlformats.org/spreadsheetml/2006/main" count="780" uniqueCount="241">
  <si>
    <t>Miejsce</t>
  </si>
  <si>
    <t>BPK (90)</t>
  </si>
  <si>
    <t>BPK (60)</t>
  </si>
  <si>
    <t>PS (25)</t>
  </si>
  <si>
    <t>PS (15)</t>
  </si>
  <si>
    <t>ZM (10)</t>
  </si>
  <si>
    <t>OPIS (10)</t>
  </si>
  <si>
    <t>Zadanie</t>
  </si>
  <si>
    <t>Czas</t>
  </si>
  <si>
    <t>Suma</t>
  </si>
  <si>
    <t>PM (30)</t>
  </si>
  <si>
    <t>ZK(30)</t>
  </si>
  <si>
    <t>WK(30)</t>
  </si>
  <si>
    <t>E1</t>
  </si>
  <si>
    <t>E2</t>
  </si>
  <si>
    <t>nr zespołu</t>
  </si>
  <si>
    <t>Imię i nazwisko</t>
  </si>
  <si>
    <t>Etap 1</t>
  </si>
  <si>
    <t>Etap 2</t>
  </si>
  <si>
    <t>punkty
karne</t>
  </si>
  <si>
    <t>punkty
przelicze-
niowe</t>
  </si>
  <si>
    <t>miejsce</t>
  </si>
  <si>
    <t>E3</t>
  </si>
  <si>
    <t>E4</t>
  </si>
  <si>
    <t>Etap 3</t>
  </si>
  <si>
    <t>Czy NKL?</t>
  </si>
  <si>
    <t>TU</t>
  </si>
  <si>
    <t>TZ</t>
  </si>
  <si>
    <t>Nazwisko</t>
  </si>
  <si>
    <t>Zespół</t>
  </si>
  <si>
    <t>Nr</t>
  </si>
  <si>
    <t>TM</t>
  </si>
  <si>
    <t>czy TM?</t>
  </si>
  <si>
    <t>TD</t>
  </si>
  <si>
    <t>Razem</t>
  </si>
  <si>
    <t>czy TD?</t>
  </si>
  <si>
    <t>E5</t>
  </si>
  <si>
    <t>E6</t>
  </si>
  <si>
    <t>Kategoria:</t>
  </si>
  <si>
    <t>Etap:</t>
  </si>
  <si>
    <t>Miasto</t>
  </si>
  <si>
    <t>Warszawa</t>
  </si>
  <si>
    <t>Wyniki TZ</t>
  </si>
  <si>
    <t>Start E1</t>
  </si>
  <si>
    <t>Meta E1</t>
  </si>
  <si>
    <t>Start E2</t>
  </si>
  <si>
    <t>Meta E2</t>
  </si>
  <si>
    <t>2008 i młodsze</t>
  </si>
  <si>
    <t>2001-2004</t>
  </si>
  <si>
    <t>Mikołaj Ćwikliński</t>
  </si>
  <si>
    <t>Adam Ćwikliński</t>
  </si>
  <si>
    <t>Kacper Grodzki</t>
  </si>
  <si>
    <t>TP</t>
  </si>
  <si>
    <t>TT</t>
  </si>
  <si>
    <t>Sławomir Frynas</t>
  </si>
  <si>
    <t>Piotr Lisiecki
Tomasz Lisiecki</t>
  </si>
  <si>
    <t>Lublin</t>
  </si>
  <si>
    <t>AP Warszawa</t>
  </si>
  <si>
    <t>Białobrzegi</t>
  </si>
  <si>
    <t>Wojtek Zgoda</t>
  </si>
  <si>
    <t>Jakub Podgruszewski
Alan Parulski</t>
  </si>
  <si>
    <t>Lena Podgruszewska
Paweł Podgruszewski</t>
  </si>
  <si>
    <t>TKPZ 1</t>
  </si>
  <si>
    <t>Wiktoria Uzdowska
Szymon Dec
Wiktoria Woźniak</t>
  </si>
  <si>
    <t>SP2 Międzychód 1</t>
  </si>
  <si>
    <t>Międzychód</t>
  </si>
  <si>
    <t>Bugajska Maja</t>
  </si>
  <si>
    <t>Wodziński Damian</t>
  </si>
  <si>
    <t>Hernik Lena
Kacprzak Julia</t>
  </si>
  <si>
    <t>Śliż Ignacy
Sikorski Igor</t>
  </si>
  <si>
    <t>Barwicki Aleksander
Gal Mateusz</t>
  </si>
  <si>
    <t>8*</t>
  </si>
  <si>
    <t>4*</t>
  </si>
  <si>
    <t>3,12,13</t>
  </si>
  <si>
    <t>wpr</t>
  </si>
  <si>
    <t>3*</t>
  </si>
  <si>
    <t>5*</t>
  </si>
  <si>
    <t>12,12,16</t>
  </si>
  <si>
    <t>10*</t>
  </si>
  <si>
    <t>12,14,16</t>
  </si>
  <si>
    <t>9*</t>
  </si>
  <si>
    <t>7*</t>
  </si>
  <si>
    <t>7,8,12</t>
  </si>
  <si>
    <t>5,7,12</t>
  </si>
  <si>
    <t>6,7,8,14,16</t>
  </si>
  <si>
    <t>7,8,12,14</t>
  </si>
  <si>
    <t>17*</t>
  </si>
  <si>
    <t>16*</t>
  </si>
  <si>
    <t>2,6,7</t>
  </si>
  <si>
    <t>8,15,16</t>
  </si>
  <si>
    <t>5,7,15</t>
  </si>
  <si>
    <t>4,7,15</t>
  </si>
  <si>
    <t>5,7,16</t>
  </si>
  <si>
    <t>6*</t>
  </si>
  <si>
    <t>2,5,4</t>
  </si>
  <si>
    <t>2*</t>
  </si>
  <si>
    <t>14*</t>
  </si>
  <si>
    <t>13*</t>
  </si>
  <si>
    <t>2,7,13</t>
  </si>
  <si>
    <t>2,12,13</t>
  </si>
  <si>
    <t>18*</t>
  </si>
  <si>
    <t>12*</t>
  </si>
  <si>
    <t>n</t>
  </si>
  <si>
    <t>Maja Kucharska
Maja Stępień
Marcelina Prokop</t>
  </si>
  <si>
    <t>Maja Jach
Zofia Lament</t>
  </si>
  <si>
    <t>Bartosz Pogodziński
Adam Cybulski</t>
  </si>
  <si>
    <t>Szymon Barański</t>
  </si>
  <si>
    <t>Ola Mizerska
Karolina Bąder</t>
  </si>
  <si>
    <t>Natalia Solińska</t>
  </si>
  <si>
    <t>Amelia Lenartowicz</t>
  </si>
  <si>
    <t>Oliwa Jasik</t>
  </si>
  <si>
    <t>Roksana Jakubowska</t>
  </si>
  <si>
    <t xml:space="preserve">Igor Czyż
Aleks Marzec
Mikołaj </t>
  </si>
  <si>
    <t>Ryszard Konopka</t>
  </si>
  <si>
    <t>Natalia Duranc
Damian Galbarczyk
Aleksandra Grzesiak</t>
  </si>
  <si>
    <t>Igor Sikorski</t>
  </si>
  <si>
    <t>Ignacy Śliz</t>
  </si>
  <si>
    <t>Mateusz Fołtyn
Sebastian Skrzypak</t>
  </si>
  <si>
    <t>Jakub Dąbrowski
Szymon Greliak</t>
  </si>
  <si>
    <t>Kacper grodzki</t>
  </si>
  <si>
    <t>Adam Mańkowski</t>
  </si>
  <si>
    <t>Zejśćiówka do bazy</t>
  </si>
  <si>
    <t>punkty karne</t>
  </si>
  <si>
    <t>3,9,12</t>
  </si>
  <si>
    <t>15*</t>
  </si>
  <si>
    <t>19*</t>
  </si>
  <si>
    <t>20*</t>
  </si>
  <si>
    <t>11*</t>
  </si>
  <si>
    <t>1,8,9</t>
  </si>
  <si>
    <t>1,3,9</t>
  </si>
  <si>
    <t>Szymon Siurnik</t>
  </si>
  <si>
    <t>1,2,3,12</t>
  </si>
  <si>
    <t>Szymon Dec
Wiktoria Woźniak</t>
  </si>
  <si>
    <t>miejsce TD</t>
  </si>
  <si>
    <t>miejsce TM</t>
  </si>
  <si>
    <t>czy TJ</t>
  </si>
  <si>
    <t>miejsce TJ</t>
  </si>
  <si>
    <t>Wyniki TU/TJ</t>
  </si>
  <si>
    <t>Wyniki TT/TM</t>
  </si>
  <si>
    <t>Wyniki TP/TD</t>
  </si>
  <si>
    <t>TJ</t>
  </si>
  <si>
    <t>Jakubowska Roksana
Manikowski Adam
Jasik Oliwia</t>
  </si>
  <si>
    <t>Skowroński Oliwier</t>
  </si>
  <si>
    <t>Solińska Natalia
Lenartowicz Amelia</t>
  </si>
  <si>
    <t>Motyka Aleksander
Grabarczyk Krzysztof</t>
  </si>
  <si>
    <t>Musielak Igor
Różanowski Jan
Lasocki Kacper</t>
  </si>
  <si>
    <t>Pastuszka Pola
Godłoza Weronika</t>
  </si>
  <si>
    <t>Kośla Franciszek
Barański Szymon</t>
  </si>
  <si>
    <t>Dąbrowski Adam</t>
  </si>
  <si>
    <t xml:space="preserve">Bąder Karolina
Aleksandra Mizerska </t>
  </si>
  <si>
    <t>Marita Bolek
Owczarek Hanna</t>
  </si>
  <si>
    <t>Kucharska Maja
Prokop Marcysia
Stępień Maja</t>
  </si>
  <si>
    <t>Rotuski Marcel
Siurnik Szymon</t>
  </si>
  <si>
    <t>Cieślak Adam
Przyborek Paulina
Szymanowicz Julia</t>
  </si>
  <si>
    <t>Pałczyńska Alicja
Pytka Wiktoria
Zielińska Anna</t>
  </si>
  <si>
    <t>Obrębowski Bartosz
Owczarek Maria</t>
  </si>
  <si>
    <t>Okrój Zuzanna
Machowska Joanna</t>
  </si>
  <si>
    <t>Czech Natasza
Wieczorek Karolina
Kiech Julia</t>
  </si>
  <si>
    <t>Marzec Aleks
Rudecki Mikołaj
Czyż Igor</t>
  </si>
  <si>
    <t>Maciąg Olaf
Michalak Maksymilian</t>
  </si>
  <si>
    <t>Kacprzak Mateusz
Adamczewski Mateusz
Opalewski Aleksander</t>
  </si>
  <si>
    <t>Bolek Alicja
Gumowska Marika
Falkowska Róża</t>
  </si>
  <si>
    <t>Sitarek Dominika
Witkowska Iga</t>
  </si>
  <si>
    <t>Konopka Helena
Mostkiewicz Aleksandra
Antos Julia</t>
  </si>
  <si>
    <t>Grzesiak Aleksandra
Duranc Natalia
Galbarczyk Damian</t>
  </si>
  <si>
    <t>Skrzypek Sebastian
Fołtyn Mateusz</t>
  </si>
  <si>
    <t>Papis Zuzanna
Dziewicka Maja
Janota Maciej</t>
  </si>
  <si>
    <t>Lutek Alicja
Kopec Nina
Wieteska Dominika</t>
  </si>
  <si>
    <t>Krzysztoszek Jakub</t>
  </si>
  <si>
    <t>Rokicka Natalia
Pośnik Karolina</t>
  </si>
  <si>
    <t>Kawecka Zuzanna
Zielińska Natalia</t>
  </si>
  <si>
    <t>Jarząbek Zofia
Marcinkiewicz Karina</t>
  </si>
  <si>
    <t>Dąbrowski Jakub
Greliak Szymon</t>
  </si>
  <si>
    <t>Bardo Krystian
Sułecka Antonina</t>
  </si>
  <si>
    <t>Fołtyn Jakub
Pramik Antoni
Chochlewicz Szymon</t>
  </si>
  <si>
    <t>Molak Katarzyna
Musiał Julia
Bień Joanna</t>
  </si>
  <si>
    <t>Olszewski Olaf
Lewandowski Piotr</t>
  </si>
  <si>
    <t>Lenartowicz Milena
Margula Nikola
Klejman Maja</t>
  </si>
  <si>
    <t>Zielińska Julia
Olczykowska Hanna</t>
  </si>
  <si>
    <t>Jerzy Bieńkowski
Maja Bieńkowska</t>
  </si>
  <si>
    <t>Mikołaj Bieńkowski
Mateusz Bieńkowski</t>
  </si>
  <si>
    <t>Konopka Ryszard</t>
  </si>
  <si>
    <t>Cybulski Adam
Pogodziński Bartosz</t>
  </si>
  <si>
    <t>Jach Maja
Lament Zofia</t>
  </si>
  <si>
    <t>Kozienice</t>
  </si>
  <si>
    <t>Radom</t>
  </si>
  <si>
    <t>Klub InO Skróty Radom</t>
  </si>
  <si>
    <t>Sucha</t>
  </si>
  <si>
    <t>Pachniak Nadia
Ciałkowska Maja</t>
  </si>
  <si>
    <t>TKPZ 2</t>
  </si>
  <si>
    <t>Maja Team</t>
  </si>
  <si>
    <t>PSP nr 1 im. KEN - 1</t>
  </si>
  <si>
    <t>PSP nr 1 im. KEN - 2</t>
  </si>
  <si>
    <t>PSP nr 1 im. KEN - 3</t>
  </si>
  <si>
    <t>PSP nr 1 im. KEN - 4</t>
  </si>
  <si>
    <t>PSP nr 1 im. KEN - 5</t>
  </si>
  <si>
    <t>PSP nr 1 im. KEN - 6</t>
  </si>
  <si>
    <t>PSP nr 1 im. KEN - 7</t>
  </si>
  <si>
    <t>PSP nr 1 im. KEN - 8</t>
  </si>
  <si>
    <t>PSP nr 1 im. KEN - 9</t>
  </si>
  <si>
    <t>PSP nr 1 im. KEN - 10</t>
  </si>
  <si>
    <t>PSP nr 1 im. KEN - 11</t>
  </si>
  <si>
    <t>PSP nr 1 im. KEN - 12</t>
  </si>
  <si>
    <t xml:space="preserve">Ziółek Maciej
Kacprzak Antoni </t>
  </si>
  <si>
    <t>PSP nr 1 im. KEN - 13</t>
  </si>
  <si>
    <t>PSP nr 1 im. KEN - 14</t>
  </si>
  <si>
    <t>PSP nr 1 im. KEN - 15</t>
  </si>
  <si>
    <t>PSP nr 1 im. KEN - 16</t>
  </si>
  <si>
    <t>PSP nr 1 im. KEN - 17</t>
  </si>
  <si>
    <t>PSP nr 1 im. KEN - 18</t>
  </si>
  <si>
    <t>PSP nr 1 im. KEN - 19</t>
  </si>
  <si>
    <t>PSP nr 1 im. KEN - 20</t>
  </si>
  <si>
    <t>PSP nr 1 im. KEN - 21</t>
  </si>
  <si>
    <t>PSP nr 1 im. KEN - 22</t>
  </si>
  <si>
    <t>PSP nr 1 im. KEN - 23</t>
  </si>
  <si>
    <t>PSP nr 1 im. KEN - 24</t>
  </si>
  <si>
    <t>PSP nr 1 im. KEN - 25</t>
  </si>
  <si>
    <t>PSP nr 1 im. KEN - 26</t>
  </si>
  <si>
    <t>PSP nr 1 im. KEN - 27</t>
  </si>
  <si>
    <t>PSP nr 1 im. KEN - 37</t>
  </si>
  <si>
    <t>PSP nr 1 im. KEN - 28</t>
  </si>
  <si>
    <t>PSP nr 1 im. KEN - 29</t>
  </si>
  <si>
    <t>PSP nr 1 im. KEN - 30</t>
  </si>
  <si>
    <t>PSP nr 1 im. KEN - 31</t>
  </si>
  <si>
    <t>PSP nr 1 im. KEN - 32</t>
  </si>
  <si>
    <t>PSP nr 1 im. KEN - 33</t>
  </si>
  <si>
    <t>PSP nr 1 im. KEN - 34</t>
  </si>
  <si>
    <t>PSP nr 1 im. KEN - 35</t>
  </si>
  <si>
    <t>PSP nr 1 im. KEN - 36</t>
  </si>
  <si>
    <t>PSP nr 1 im. KEN - 38</t>
  </si>
  <si>
    <t>PSP nr 1 im. KEN - 39</t>
  </si>
  <si>
    <t>PSP im. J. Korczaka 1</t>
  </si>
  <si>
    <t>PSP im. J. Korczaka 2</t>
  </si>
  <si>
    <t>PSP im. J. Korczaka 3</t>
  </si>
  <si>
    <t>PSP im. J. Korczaka 4</t>
  </si>
  <si>
    <t>PSP im. J. Korczaka 5</t>
  </si>
  <si>
    <t>PSP im. J. Korczaka 6</t>
  </si>
  <si>
    <t>PSP im. J. Korczaka 7</t>
  </si>
  <si>
    <t>PSP im. J. Korczaka 8</t>
  </si>
  <si>
    <t>PSP im. J. Korczaka 9</t>
  </si>
  <si>
    <t>PSP im. J. Korczaka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</si>
</sst>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  <charset val="238"/>
    </font>
    <font>
      <sz val="10"/>
      <name val="Arial"/>
      <family val="2"/>
      <charset val="1"/>
    </font>
    <font>
      <b/>
      <sz val="10"/>
      <color indexed="8"/>
      <name val="Arial"/>
      <family val="2"/>
      <charset val="1"/>
    </font>
    <font>
      <b/>
      <sz val="10"/>
      <name val="Arial"/>
      <family val="2"/>
      <charset val="1"/>
    </font>
    <font>
      <sz val="8"/>
      <name val="Arial"/>
      <family val="2"/>
      <charset val="238"/>
    </font>
    <font>
      <sz val="10"/>
      <name val="Trebuchet MS"/>
      <family val="2"/>
      <charset val="238"/>
    </font>
    <font>
      <sz val="8"/>
      <name val="Trebuchet MS"/>
      <family val="2"/>
      <charset val="238"/>
    </font>
    <font>
      <b/>
      <sz val="8"/>
      <name val="Trebuchet MS"/>
      <family val="2"/>
      <charset val="238"/>
    </font>
    <font>
      <sz val="10"/>
      <name val="Arial"/>
      <family val="2"/>
      <charset val="238"/>
    </font>
    <font>
      <sz val="16"/>
      <name val="Trebuchet MS"/>
      <family val="2"/>
      <charset val="238"/>
    </font>
    <font>
      <b/>
      <sz val="10"/>
      <name val="Arial"/>
      <family val="2"/>
      <charset val="238"/>
    </font>
    <font>
      <sz val="12"/>
      <name val="Trebuchet MS"/>
      <family val="2"/>
      <charset val="238"/>
    </font>
    <font>
      <b/>
      <sz val="16"/>
      <name val="Trebuchet MS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Arial"/>
      <family val="2"/>
      <charset val="238"/>
    </font>
    <font>
      <sz val="12"/>
      <name val="Arial"/>
      <family val="2"/>
      <charset val="238"/>
    </font>
    <font>
      <strike/>
      <sz val="10"/>
      <name val="Arial"/>
      <family val="2"/>
      <charset val="238"/>
    </font>
    <font>
      <strike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theme="0"/>
      <name val="Arial"/>
      <family val="2"/>
      <charset val="238"/>
    </font>
    <font>
      <b/>
      <i/>
      <sz val="1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49"/>
      </patternFill>
    </fill>
    <fill>
      <patternFill patternType="solid">
        <fgColor rgb="FFCCFFCC"/>
        <bgColor indexed="31"/>
      </patternFill>
    </fill>
    <fill>
      <patternFill patternType="solid">
        <fgColor rgb="FFCCFFCC"/>
        <bgColor indexed="22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13" fillId="12" borderId="0" applyNumberFormat="0" applyBorder="0" applyAlignment="0" applyProtection="0"/>
  </cellStyleXfs>
  <cellXfs count="134">
    <xf numFmtId="0" fontId="0" fillId="0" borderId="0" xfId="0"/>
    <xf numFmtId="0" fontId="0" fillId="3" borderId="2" xfId="0" applyFont="1" applyFill="1" applyBorder="1"/>
    <xf numFmtId="0" fontId="0" fillId="3" borderId="3" xfId="0" applyFill="1" applyBorder="1"/>
    <xf numFmtId="0" fontId="0" fillId="4" borderId="2" xfId="0" applyFont="1" applyFill="1" applyBorder="1"/>
    <xf numFmtId="0" fontId="0" fillId="5" borderId="2" xfId="0" applyFont="1" applyFill="1" applyBorder="1"/>
    <xf numFmtId="0" fontId="0" fillId="3" borderId="4" xfId="0" applyFont="1" applyFill="1" applyBorder="1"/>
    <xf numFmtId="0" fontId="0" fillId="3" borderId="5" xfId="0" applyFill="1" applyBorder="1"/>
    <xf numFmtId="0" fontId="0" fillId="4" borderId="6" xfId="0" applyFill="1" applyBorder="1"/>
    <xf numFmtId="0" fontId="0" fillId="4" borderId="7" xfId="0" applyFill="1" applyBorder="1"/>
    <xf numFmtId="0" fontId="0" fillId="5" borderId="6" xfId="0" applyFill="1" applyBorder="1"/>
    <xf numFmtId="0" fontId="0" fillId="5" borderId="7" xfId="0" applyFill="1" applyBorder="1"/>
    <xf numFmtId="0" fontId="0" fillId="0" borderId="1" xfId="0" applyBorder="1" applyAlignment="1">
      <alignment horizontal="center" vertical="center" wrapText="1"/>
    </xf>
    <xf numFmtId="0" fontId="0" fillId="3" borderId="10" xfId="0" applyFill="1" applyBorder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4" xfId="0" applyBorder="1"/>
    <xf numFmtId="0" fontId="0" fillId="0" borderId="16" xfId="0" applyBorder="1"/>
    <xf numFmtId="0" fontId="0" fillId="0" borderId="0" xfId="0" applyBorder="1"/>
    <xf numFmtId="0" fontId="4" fillId="0" borderId="0" xfId="0" applyFont="1" applyFill="1" applyAlignment="1">
      <alignment horizontal="left" vertical="center"/>
    </xf>
    <xf numFmtId="0" fontId="0" fillId="8" borderId="2" xfId="0" applyFont="1" applyFill="1" applyBorder="1"/>
    <xf numFmtId="0" fontId="0" fillId="8" borderId="6" xfId="0" applyFill="1" applyBorder="1"/>
    <xf numFmtId="0" fontId="0" fillId="8" borderId="7" xfId="0" applyFill="1" applyBorder="1"/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0" fillId="0" borderId="17" xfId="0" applyNumberFormat="1" applyFont="1" applyBorder="1" applyAlignment="1">
      <alignment horizontal="center" vertical="center" wrapText="1"/>
    </xf>
    <xf numFmtId="1" fontId="1" fillId="0" borderId="17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 applyProtection="1">
      <alignment horizontal="center" vertical="center" wrapText="1"/>
    </xf>
    <xf numFmtId="1" fontId="10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/>
    <xf numFmtId="0" fontId="0" fillId="4" borderId="0" xfId="0" applyFont="1" applyFill="1" applyBorder="1"/>
    <xf numFmtId="0" fontId="0" fillId="5" borderId="0" xfId="0" applyFont="1" applyFill="1" applyBorder="1"/>
    <xf numFmtId="0" fontId="0" fillId="8" borderId="0" xfId="0" applyFont="1" applyFill="1" applyBorder="1"/>
    <xf numFmtId="0" fontId="6" fillId="0" borderId="24" xfId="0" applyFont="1" applyBorder="1" applyAlignment="1" applyProtection="1">
      <alignment horizontal="center" vertical="center" wrapText="1"/>
      <protection locked="0"/>
    </xf>
    <xf numFmtId="0" fontId="11" fillId="7" borderId="25" xfId="0" applyFont="1" applyFill="1" applyBorder="1" applyAlignment="1" applyProtection="1"/>
    <xf numFmtId="0" fontId="9" fillId="7" borderId="25" xfId="0" applyFont="1" applyFill="1" applyBorder="1" applyAlignment="1" applyProtection="1">
      <alignment horizontal="right"/>
    </xf>
    <xf numFmtId="0" fontId="12" fillId="7" borderId="25" xfId="0" applyFont="1" applyFill="1" applyBorder="1" applyAlignment="1" applyProtection="1"/>
    <xf numFmtId="0" fontId="9" fillId="7" borderId="0" xfId="0" applyFont="1" applyFill="1" applyAlignment="1" applyProtection="1">
      <alignment horizontal="right"/>
    </xf>
    <xf numFmtId="0" fontId="12" fillId="7" borderId="25" xfId="0" applyFont="1" applyFill="1" applyBorder="1" applyAlignment="1" applyProtection="1">
      <alignment horizontal="left"/>
    </xf>
    <xf numFmtId="0" fontId="6" fillId="7" borderId="25" xfId="0" applyFont="1" applyFill="1" applyBorder="1" applyAlignment="1" applyProtection="1"/>
    <xf numFmtId="0" fontId="6" fillId="7" borderId="0" xfId="0" applyFont="1" applyFill="1" applyProtection="1"/>
    <xf numFmtId="0" fontId="6" fillId="7" borderId="0" xfId="0" applyFont="1" applyFill="1" applyAlignment="1" applyProtection="1">
      <alignment horizontal="center"/>
    </xf>
    <xf numFmtId="0" fontId="6" fillId="0" borderId="0" xfId="0" applyFont="1" applyProtection="1"/>
    <xf numFmtId="0" fontId="5" fillId="0" borderId="0" xfId="0" applyFont="1" applyProtection="1"/>
    <xf numFmtId="0" fontId="7" fillId="2" borderId="23" xfId="0" applyFont="1" applyFill="1" applyBorder="1" applyAlignment="1" applyProtection="1">
      <alignment horizontal="center" wrapText="1"/>
    </xf>
    <xf numFmtId="0" fontId="7" fillId="2" borderId="24" xfId="0" applyFont="1" applyFill="1" applyBorder="1" applyAlignment="1" applyProtection="1">
      <alignment horizont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7" fillId="6" borderId="24" xfId="0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49" fontId="2" fillId="9" borderId="21" xfId="0" applyNumberFormat="1" applyFont="1" applyFill="1" applyBorder="1" applyAlignment="1">
      <alignment horizontal="center" vertical="center" textRotation="90" wrapText="1"/>
    </xf>
    <xf numFmtId="2" fontId="2" fillId="9" borderId="21" xfId="0" applyNumberFormat="1" applyFont="1" applyFill="1" applyBorder="1" applyAlignment="1">
      <alignment horizontal="center" vertical="center" textRotation="90" wrapText="1"/>
    </xf>
    <xf numFmtId="49" fontId="2" fillId="9" borderId="22" xfId="0" applyNumberFormat="1" applyFont="1" applyFill="1" applyBorder="1" applyAlignment="1">
      <alignment horizontal="center" vertical="center" textRotation="90" wrapText="1"/>
    </xf>
    <xf numFmtId="0" fontId="0" fillId="11" borderId="1" xfId="0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0" fillId="0" borderId="0" xfId="0" applyFont="1"/>
    <xf numFmtId="0" fontId="0" fillId="0" borderId="1" xfId="0" applyFont="1" applyBorder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 applyProtection="1">
      <alignment wrapText="1"/>
    </xf>
    <xf numFmtId="0" fontId="0" fillId="0" borderId="1" xfId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15" fillId="0" borderId="1" xfId="0" applyFont="1" applyFill="1" applyBorder="1" applyAlignment="1" applyProtection="1">
      <alignment wrapText="1"/>
    </xf>
    <xf numFmtId="0" fontId="15" fillId="0" borderId="1" xfId="0" applyFont="1" applyBorder="1" applyAlignment="1">
      <alignment horizontal="left" vertical="center" wrapText="1"/>
    </xf>
    <xf numFmtId="0" fontId="15" fillId="0" borderId="0" xfId="0" applyFont="1"/>
    <xf numFmtId="0" fontId="4" fillId="0" borderId="8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16" fillId="0" borderId="0" xfId="0" applyFont="1" applyFill="1" applyAlignment="1">
      <alignment horizontal="left" vertical="center" wrapText="1"/>
    </xf>
    <xf numFmtId="0" fontId="18" fillId="0" borderId="1" xfId="2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left" vertical="center" wrapText="1"/>
    </xf>
    <xf numFmtId="0" fontId="21" fillId="0" borderId="0" xfId="0" applyFont="1"/>
    <xf numFmtId="0" fontId="21" fillId="0" borderId="0" xfId="0" applyFont="1" applyFill="1"/>
    <xf numFmtId="1" fontId="10" fillId="0" borderId="1" xfId="0" applyNumberFormat="1" applyFont="1" applyBorder="1" applyAlignment="1">
      <alignment horizontal="center" vertical="center" wrapText="1"/>
    </xf>
    <xf numFmtId="1" fontId="10" fillId="0" borderId="17" xfId="0" applyNumberFormat="1" applyFont="1" applyBorder="1" applyAlignment="1" applyProtection="1">
      <alignment horizontal="center" vertical="center" wrapText="1"/>
    </xf>
    <xf numFmtId="1" fontId="10" fillId="0" borderId="15" xfId="0" applyNumberFormat="1" applyFont="1" applyBorder="1" applyAlignment="1">
      <alignment horizontal="center" vertical="center" wrapText="1"/>
    </xf>
    <xf numFmtId="1" fontId="2" fillId="9" borderId="21" xfId="0" applyNumberFormat="1" applyFont="1" applyFill="1" applyBorder="1" applyAlignment="1">
      <alignment horizontal="center" vertical="center" textRotation="90" wrapText="1"/>
    </xf>
    <xf numFmtId="1" fontId="0" fillId="0" borderId="0" xfId="0" applyNumberFormat="1" applyBorder="1"/>
    <xf numFmtId="0" fontId="0" fillId="0" borderId="1" xfId="0" applyBorder="1" applyAlignment="1">
      <alignment horizontal="left" vertical="center" wrapText="1"/>
    </xf>
    <xf numFmtId="1" fontId="22" fillId="0" borderId="15" xfId="0" applyNumberFormat="1" applyFont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wrapText="1"/>
    </xf>
    <xf numFmtId="2" fontId="3" fillId="9" borderId="20" xfId="0" applyNumberFormat="1" applyFont="1" applyFill="1" applyBorder="1" applyAlignment="1">
      <alignment horizontal="center" vertical="center" wrapText="1"/>
    </xf>
    <xf numFmtId="49" fontId="2" fillId="9" borderId="12" xfId="0" applyNumberFormat="1" applyFont="1" applyFill="1" applyBorder="1" applyAlignment="1">
      <alignment horizontal="center" vertical="center" textRotation="90" wrapText="1"/>
    </xf>
    <xf numFmtId="49" fontId="2" fillId="9" borderId="13" xfId="0" applyNumberFormat="1" applyFont="1" applyFill="1" applyBorder="1" applyAlignment="1">
      <alignment horizontal="center" vertical="center" textRotation="90" wrapText="1"/>
    </xf>
    <xf numFmtId="49" fontId="2" fillId="10" borderId="12" xfId="0" applyNumberFormat="1" applyFont="1" applyFill="1" applyBorder="1" applyAlignment="1">
      <alignment horizontal="center" vertical="center" textRotation="90" wrapText="1"/>
    </xf>
    <xf numFmtId="49" fontId="2" fillId="10" borderId="13" xfId="0" applyNumberFormat="1" applyFont="1" applyFill="1" applyBorder="1" applyAlignment="1">
      <alignment horizontal="center" vertical="center" textRotation="90" wrapText="1"/>
    </xf>
    <xf numFmtId="49" fontId="2" fillId="9" borderId="12" xfId="0" applyNumberFormat="1" applyFont="1" applyFill="1" applyBorder="1" applyAlignment="1">
      <alignment horizontal="center" vertical="center" wrapText="1"/>
    </xf>
    <xf numFmtId="49" fontId="2" fillId="9" borderId="13" xfId="0" applyNumberFormat="1" applyFont="1" applyFill="1" applyBorder="1" applyAlignment="1">
      <alignment horizontal="center" vertical="center" wrapText="1"/>
    </xf>
    <xf numFmtId="49" fontId="2" fillId="9" borderId="18" xfId="0" applyNumberFormat="1" applyFont="1" applyFill="1" applyBorder="1" applyAlignment="1">
      <alignment horizontal="center" vertical="center" wrapText="1"/>
    </xf>
    <xf numFmtId="49" fontId="2" fillId="9" borderId="19" xfId="0" applyNumberFormat="1" applyFont="1" applyFill="1" applyBorder="1" applyAlignment="1">
      <alignment horizontal="center" vertical="center" wrapText="1"/>
    </xf>
    <xf numFmtId="2" fontId="3" fillId="9" borderId="28" xfId="0" applyNumberFormat="1" applyFont="1" applyFill="1" applyBorder="1" applyAlignment="1">
      <alignment horizontal="center" vertical="center" wrapText="1"/>
    </xf>
    <xf numFmtId="2" fontId="3" fillId="9" borderId="29" xfId="0" applyNumberFormat="1" applyFont="1" applyFill="1" applyBorder="1" applyAlignment="1">
      <alignment horizontal="center" vertical="center" wrapText="1"/>
    </xf>
    <xf numFmtId="0" fontId="10" fillId="7" borderId="30" xfId="0" applyFont="1" applyFill="1" applyBorder="1" applyAlignment="1">
      <alignment horizontal="center" wrapText="1"/>
    </xf>
    <xf numFmtId="49" fontId="2" fillId="9" borderId="26" xfId="0" applyNumberFormat="1" applyFont="1" applyFill="1" applyBorder="1" applyAlignment="1">
      <alignment horizontal="center" vertical="center" wrapText="1"/>
    </xf>
    <xf numFmtId="49" fontId="2" fillId="9" borderId="27" xfId="0" applyNumberFormat="1" applyFont="1" applyFill="1" applyBorder="1" applyAlignment="1">
      <alignment horizontal="center" vertical="center" wrapText="1"/>
    </xf>
    <xf numFmtId="2" fontId="3" fillId="9" borderId="16" xfId="0" applyNumberFormat="1" applyFont="1" applyFill="1" applyBorder="1" applyAlignment="1">
      <alignment horizontal="center" vertical="center" wrapText="1"/>
    </xf>
    <xf numFmtId="2" fontId="3" fillId="9" borderId="0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8" borderId="9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4" fillId="0" borderId="0" xfId="0" applyFont="1"/>
    <xf numFmtId="0" fontId="19" fillId="0" borderId="1" xfId="2" applyFont="1" applyFill="1" applyBorder="1" applyAlignment="1">
      <alignment horizontal="left" vertical="center" wrapText="1"/>
    </xf>
    <xf numFmtId="0" fontId="19" fillId="0" borderId="0" xfId="0" applyFont="1"/>
    <xf numFmtId="0" fontId="4" fillId="0" borderId="1" xfId="2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20" fontId="17" fillId="0" borderId="1" xfId="0" applyNumberFormat="1" applyFont="1" applyBorder="1" applyAlignment="1">
      <alignment horizontal="left" vertical="center" wrapText="1"/>
    </xf>
    <xf numFmtId="0" fontId="17" fillId="0" borderId="0" xfId="0" applyFont="1"/>
    <xf numFmtId="0" fontId="4" fillId="0" borderId="1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3">
    <cellStyle name="Dobry" xfId="2" builtinId="26"/>
    <cellStyle name="Excel Built-in Normal" xfId="1"/>
    <cellStyle name="Normalny" xfId="0" builtinId="0"/>
  </cellStyles>
  <dxfs count="12"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  <dxf>
      <font>
        <strike/>
      </font>
      <fill>
        <patternFill patternType="none">
          <bgColor auto="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R25"/>
  <sheetViews>
    <sheetView tabSelected="1" zoomScale="80" zoomScaleNormal="80" zoomScaleSheetLayoutView="80" workbookViewId="0">
      <selection activeCell="D47" sqref="D47"/>
    </sheetView>
  </sheetViews>
  <sheetFormatPr defaultColWidth="8.85546875" defaultRowHeight="12.75" x14ac:dyDescent="0.2"/>
  <cols>
    <col min="1" max="1" width="7" style="32" customWidth="1"/>
    <col min="2" max="2" width="9.28515625" style="32" customWidth="1"/>
    <col min="3" max="3" width="25.85546875" style="32" customWidth="1"/>
    <col min="4" max="4" width="21.7109375" style="32" bestFit="1" customWidth="1"/>
    <col min="5" max="5" width="21.7109375" style="32" customWidth="1"/>
    <col min="6" max="6" width="6.5703125" style="16" bestFit="1" customWidth="1"/>
    <col min="7" max="7" width="11.42578125" style="17" customWidth="1"/>
    <col min="8" max="8" width="6.7109375" style="15" bestFit="1" customWidth="1"/>
    <col min="9" max="9" width="5.140625" style="32" customWidth="1"/>
    <col min="10" max="10" width="8.42578125" style="32" customWidth="1"/>
    <col min="11" max="11" width="4.7109375" style="32" customWidth="1"/>
    <col min="12" max="12" width="5.140625" style="16" customWidth="1"/>
    <col min="13" max="13" width="8.85546875" style="17"/>
    <col min="14" max="14" width="4.7109375" style="15" customWidth="1"/>
    <col min="15" max="15" width="8.85546875" style="16"/>
    <col min="16" max="16" width="5" style="97" customWidth="1"/>
    <col min="17" max="17" width="6" style="17" bestFit="1" customWidth="1"/>
    <col min="18" max="18" width="8.85546875" style="91"/>
    <col min="19" max="16384" width="8.85546875" style="32"/>
  </cols>
  <sheetData>
    <row r="1" spans="1:18" ht="13.15" customHeight="1" x14ac:dyDescent="0.2">
      <c r="A1" s="100" t="s">
        <v>139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ht="12.75" customHeight="1" thickBot="1" x14ac:dyDescent="0.25">
      <c r="A2" s="102" t="s">
        <v>0</v>
      </c>
      <c r="B2" s="104" t="s">
        <v>15</v>
      </c>
      <c r="C2" s="106" t="s">
        <v>16</v>
      </c>
      <c r="D2" s="108" t="s">
        <v>29</v>
      </c>
      <c r="E2" s="108" t="s">
        <v>40</v>
      </c>
      <c r="F2" s="101" t="s">
        <v>17</v>
      </c>
      <c r="G2" s="101"/>
      <c r="H2" s="101"/>
      <c r="I2" s="101" t="s">
        <v>18</v>
      </c>
      <c r="J2" s="101"/>
      <c r="K2" s="101"/>
      <c r="L2" s="101" t="s">
        <v>24</v>
      </c>
      <c r="M2" s="101"/>
      <c r="N2" s="101"/>
      <c r="O2" s="101" t="s">
        <v>34</v>
      </c>
      <c r="P2" s="101"/>
      <c r="Q2" s="101"/>
    </row>
    <row r="3" spans="1:18" ht="59.25" customHeight="1" x14ac:dyDescent="0.2">
      <c r="A3" s="103"/>
      <c r="B3" s="105"/>
      <c r="C3" s="107"/>
      <c r="D3" s="109"/>
      <c r="E3" s="109"/>
      <c r="F3" s="61" t="s">
        <v>19</v>
      </c>
      <c r="G3" s="62" t="s">
        <v>20</v>
      </c>
      <c r="H3" s="61" t="s">
        <v>21</v>
      </c>
      <c r="I3" s="61" t="s">
        <v>19</v>
      </c>
      <c r="J3" s="62" t="s">
        <v>20</v>
      </c>
      <c r="K3" s="61" t="s">
        <v>21</v>
      </c>
      <c r="L3" s="61" t="s">
        <v>19</v>
      </c>
      <c r="M3" s="62" t="s">
        <v>20</v>
      </c>
      <c r="N3" s="61" t="s">
        <v>21</v>
      </c>
      <c r="O3" s="61" t="s">
        <v>20</v>
      </c>
      <c r="P3" s="96" t="s">
        <v>21</v>
      </c>
      <c r="Q3" s="61" t="s">
        <v>133</v>
      </c>
    </row>
    <row r="4" spans="1:18" ht="42" customHeight="1" x14ac:dyDescent="0.2">
      <c r="A4" s="33">
        <f t="shared" ref="A4:A25" si="0">P4</f>
        <v>1</v>
      </c>
      <c r="B4" s="64">
        <f>dane_TD!A16</f>
        <v>15</v>
      </c>
      <c r="C4" s="11" t="str">
        <f>dane_TD!B16</f>
        <v xml:space="preserve">Bąder Karolina
Aleksandra Mizerska </v>
      </c>
      <c r="D4" s="11" t="str">
        <f>dane_TD!C16</f>
        <v>PSP im. J. Korczaka 1</v>
      </c>
      <c r="E4" s="11" t="str">
        <f>dane_TD!D16</f>
        <v>Sucha</v>
      </c>
      <c r="F4" s="28">
        <f>TD_E1!P17</f>
        <v>200</v>
      </c>
      <c r="G4" s="34">
        <f t="shared" ref="G4:G25" si="1">IF(F4&lt;&gt;"",IF(ISNUMBER(F4),MAX(1000/_TDE1*(_TDE1-F4+MIN(F:F)),1),0),"")</f>
        <v>898.14814814814815</v>
      </c>
      <c r="H4" s="35">
        <f t="shared" ref="H4:H25" si="2">IF(G4&lt;&gt;"",RANK(G4,G:G),"")</f>
        <v>9</v>
      </c>
      <c r="I4" s="36">
        <f>TD_E2!P17</f>
        <v>235</v>
      </c>
      <c r="J4" s="34">
        <f t="shared" ref="J4:J25" si="3">IF(I4&lt;&gt;"",IF(ISNUMBER(I4),MAX(1000/_TDE2*(_TDE2-I4+MIN(I:I)),1),0),"")</f>
        <v>961.1111111111112</v>
      </c>
      <c r="K4" s="26">
        <f t="shared" ref="K4:K25" si="4">IF(J4&lt;&gt;"",RANK(J4,J:J),"")</f>
        <v>6</v>
      </c>
      <c r="L4" s="28">
        <f>TD_E3!P17</f>
        <v>140</v>
      </c>
      <c r="M4" s="34">
        <f t="shared" ref="M4:M25" si="5">IF(L4&lt;&gt;"",IF(ISNUMBER(L4),MAX(1000/_TDE3*(_TDE3-L4+MIN(L:L)),1),0),"")</f>
        <v>888.8888888888888</v>
      </c>
      <c r="N4" s="35">
        <f t="shared" ref="N4:N25" si="6">IF(M4&lt;&gt;"",RANK(M4,M:M),"")</f>
        <v>3</v>
      </c>
      <c r="O4" s="94">
        <f t="shared" ref="O4:O25" si="7">SUM(G4,J4,M4)</f>
        <v>2748.1481481481483</v>
      </c>
      <c r="P4" s="93">
        <f t="shared" ref="P4:P25" si="8">IF(O4&lt;&gt;"",RANK(O4,O:O),"")</f>
        <v>1</v>
      </c>
      <c r="Q4" s="95">
        <f t="shared" ref="Q4:Q25" si="9">IF(R4&lt;&gt;"",RANK(R4,R:R),"")</f>
        <v>1</v>
      </c>
      <c r="R4" s="91">
        <f>IF(UPPER(dane_TD!E16)="TD",O4,"")</f>
        <v>2748.1481481481483</v>
      </c>
    </row>
    <row r="5" spans="1:18" ht="42" customHeight="1" x14ac:dyDescent="0.2">
      <c r="A5" s="33">
        <f t="shared" si="0"/>
        <v>2</v>
      </c>
      <c r="B5" s="64">
        <f>dane_TD!A18</f>
        <v>17</v>
      </c>
      <c r="C5" s="11" t="str">
        <f>dane_TD!B18</f>
        <v>Kucharska Maja
Prokop Marcysia
Stępień Maja</v>
      </c>
      <c r="D5" s="11" t="str">
        <f>dane_TD!C18</f>
        <v>PSP im. J. Korczaka 3</v>
      </c>
      <c r="E5" s="11" t="str">
        <f>dane_TD!D18</f>
        <v>Sucha</v>
      </c>
      <c r="F5" s="28">
        <f>TD_E1!P19</f>
        <v>215</v>
      </c>
      <c r="G5" s="34">
        <f t="shared" si="1"/>
        <v>888.8888888888888</v>
      </c>
      <c r="H5" s="35">
        <f t="shared" si="2"/>
        <v>10</v>
      </c>
      <c r="I5" s="36">
        <f>TD_E2!P19</f>
        <v>165</v>
      </c>
      <c r="J5" s="34">
        <f t="shared" si="3"/>
        <v>1000</v>
      </c>
      <c r="K5" s="26">
        <f t="shared" si="4"/>
        <v>1</v>
      </c>
      <c r="L5" s="28">
        <f>TD_E3!P19</f>
        <v>225</v>
      </c>
      <c r="M5" s="34">
        <f t="shared" si="5"/>
        <v>821.42857142857133</v>
      </c>
      <c r="N5" s="35">
        <f t="shared" si="6"/>
        <v>6</v>
      </c>
      <c r="O5" s="94">
        <f t="shared" si="7"/>
        <v>2710.3174603174602</v>
      </c>
      <c r="P5" s="93">
        <f t="shared" si="8"/>
        <v>2</v>
      </c>
      <c r="Q5" s="95">
        <f t="shared" si="9"/>
        <v>2</v>
      </c>
      <c r="R5" s="91">
        <f>IF(UPPER(dane_TD!E18)="TD",O5,"")</f>
        <v>2710.3174603174602</v>
      </c>
    </row>
    <row r="6" spans="1:18" ht="42" customHeight="1" x14ac:dyDescent="0.2">
      <c r="A6" s="33">
        <f t="shared" si="0"/>
        <v>3</v>
      </c>
      <c r="B6" s="64">
        <f>dane_TD!A23</f>
        <v>22</v>
      </c>
      <c r="C6" s="11" t="str">
        <f>dane_TD!B23</f>
        <v>Wojtek Zgoda</v>
      </c>
      <c r="D6" s="11" t="str">
        <f>dane_TD!C23</f>
        <v>Klub InO Skróty Radom</v>
      </c>
      <c r="E6" s="11" t="str">
        <f>dane_TD!D23</f>
        <v>Lublin</v>
      </c>
      <c r="F6" s="28">
        <f>TD_E1!P24</f>
        <v>35</v>
      </c>
      <c r="G6" s="34">
        <f t="shared" si="1"/>
        <v>1000</v>
      </c>
      <c r="H6" s="35">
        <f t="shared" si="2"/>
        <v>1</v>
      </c>
      <c r="I6" s="36">
        <f>TD_E2!P24</f>
        <v>1105</v>
      </c>
      <c r="J6" s="34">
        <f t="shared" si="3"/>
        <v>477.77777777777777</v>
      </c>
      <c r="K6" s="26">
        <f t="shared" si="4"/>
        <v>17</v>
      </c>
      <c r="L6" s="28">
        <f>TD_E3!P24</f>
        <v>0</v>
      </c>
      <c r="M6" s="34">
        <f t="shared" si="5"/>
        <v>1000</v>
      </c>
      <c r="N6" s="35">
        <f t="shared" si="6"/>
        <v>1</v>
      </c>
      <c r="O6" s="94">
        <f t="shared" si="7"/>
        <v>2477.7777777777778</v>
      </c>
      <c r="P6" s="93">
        <f t="shared" si="8"/>
        <v>3</v>
      </c>
      <c r="Q6" s="95">
        <f t="shared" si="9"/>
        <v>3</v>
      </c>
      <c r="R6" s="91">
        <f>IF(UPPER(dane_TD!E23)="TD",O6,"")</f>
        <v>2477.7777777777778</v>
      </c>
    </row>
    <row r="7" spans="1:18" ht="42" customHeight="1" x14ac:dyDescent="0.2">
      <c r="A7" s="33">
        <f t="shared" si="0"/>
        <v>4</v>
      </c>
      <c r="B7" s="64">
        <f>dane_TD!A15</f>
        <v>14</v>
      </c>
      <c r="C7" s="11" t="str">
        <f>dane_TD!B15</f>
        <v>Pastuszka Pola
Godłoza Weronika</v>
      </c>
      <c r="D7" s="11" t="str">
        <f>dane_TD!C15</f>
        <v>PSP nr 1 im. KEN - 37</v>
      </c>
      <c r="E7" s="11" t="str">
        <f>dane_TD!D15</f>
        <v>Białobrzegi</v>
      </c>
      <c r="F7" s="28">
        <f>TD_E1!P16</f>
        <v>60</v>
      </c>
      <c r="G7" s="34">
        <f t="shared" si="1"/>
        <v>984.5679012345679</v>
      </c>
      <c r="H7" s="35">
        <f t="shared" si="2"/>
        <v>3</v>
      </c>
      <c r="I7" s="36">
        <f>TD_E2!P16</f>
        <v>1360</v>
      </c>
      <c r="J7" s="34">
        <f t="shared" si="3"/>
        <v>336.11111111111114</v>
      </c>
      <c r="K7" s="26">
        <f t="shared" si="4"/>
        <v>22</v>
      </c>
      <c r="L7" s="28">
        <f>TD_E3!P16</f>
        <v>55</v>
      </c>
      <c r="M7" s="34">
        <f t="shared" si="5"/>
        <v>956.34920634920627</v>
      </c>
      <c r="N7" s="35">
        <f t="shared" si="6"/>
        <v>2</v>
      </c>
      <c r="O7" s="94">
        <f t="shared" si="7"/>
        <v>2277.0282186948853</v>
      </c>
      <c r="P7" s="93">
        <f t="shared" si="8"/>
        <v>4</v>
      </c>
      <c r="Q7" s="95">
        <f t="shared" si="9"/>
        <v>4</v>
      </c>
      <c r="R7" s="91">
        <f>IF(UPPER(dane_TD!E15)="TD",O7,"")</f>
        <v>2277.0282186948853</v>
      </c>
    </row>
    <row r="8" spans="1:18" ht="42" customHeight="1" x14ac:dyDescent="0.2">
      <c r="A8" s="33">
        <f t="shared" si="0"/>
        <v>5</v>
      </c>
      <c r="B8" s="64">
        <f>dane_TD!A8</f>
        <v>7</v>
      </c>
      <c r="C8" s="11" t="str">
        <f>dane_TD!B8</f>
        <v>Śliż Ignacy
Sikorski Igor</v>
      </c>
      <c r="D8" s="11" t="str">
        <f>dane_TD!C8</f>
        <v>PSP nr 1 im. KEN - 31</v>
      </c>
      <c r="E8" s="11" t="str">
        <f>dane_TD!D8</f>
        <v>Białobrzegi</v>
      </c>
      <c r="F8" s="28">
        <f>TD_E1!P9</f>
        <v>351</v>
      </c>
      <c r="G8" s="34">
        <f t="shared" si="1"/>
        <v>804.93827160493822</v>
      </c>
      <c r="H8" s="35">
        <f t="shared" si="2"/>
        <v>16</v>
      </c>
      <c r="I8" s="36">
        <f>TD_E2!P9</f>
        <v>673</v>
      </c>
      <c r="J8" s="34">
        <f t="shared" si="3"/>
        <v>717.77777777777783</v>
      </c>
      <c r="K8" s="26">
        <f t="shared" si="4"/>
        <v>8</v>
      </c>
      <c r="L8" s="28">
        <f>TD_E3!P9</f>
        <v>360</v>
      </c>
      <c r="M8" s="34">
        <f t="shared" si="5"/>
        <v>714.28571428571422</v>
      </c>
      <c r="N8" s="35">
        <f t="shared" si="6"/>
        <v>7</v>
      </c>
      <c r="O8" s="94">
        <f t="shared" si="7"/>
        <v>2237.0017636684302</v>
      </c>
      <c r="P8" s="93">
        <f t="shared" si="8"/>
        <v>5</v>
      </c>
      <c r="Q8" s="95">
        <f t="shared" si="9"/>
        <v>5</v>
      </c>
      <c r="R8" s="91">
        <f>IF(UPPER(dane_TD!E8)="TD",O8,"")</f>
        <v>2237.0017636684302</v>
      </c>
    </row>
    <row r="9" spans="1:18" ht="42" customHeight="1" x14ac:dyDescent="0.2">
      <c r="A9" s="33">
        <f t="shared" si="0"/>
        <v>6</v>
      </c>
      <c r="B9" s="64">
        <f>dane_TD!A26</f>
        <v>25</v>
      </c>
      <c r="C9" s="11" t="str">
        <f>dane_TD!B26</f>
        <v>Dąbrowski Adam</v>
      </c>
      <c r="D9" s="11" t="str">
        <f>dane_TD!C26</f>
        <v>PSP nr 1 im. KEN - 39</v>
      </c>
      <c r="E9" s="11" t="str">
        <f>dane_TD!D26</f>
        <v>Białobrzegi</v>
      </c>
      <c r="F9" s="28">
        <f>TD_E1!P27</f>
        <v>360</v>
      </c>
      <c r="G9" s="34">
        <f t="shared" si="1"/>
        <v>799.38271604938268</v>
      </c>
      <c r="H9" s="35">
        <f t="shared" si="2"/>
        <v>17</v>
      </c>
      <c r="I9" s="36">
        <f>TD_E2!P27</f>
        <v>683</v>
      </c>
      <c r="J9" s="34">
        <f t="shared" si="3"/>
        <v>712.22222222222229</v>
      </c>
      <c r="K9" s="26">
        <f t="shared" si="4"/>
        <v>9</v>
      </c>
      <c r="L9" s="28">
        <f>TD_E3!P27</f>
        <v>360</v>
      </c>
      <c r="M9" s="34">
        <f t="shared" si="5"/>
        <v>714.28571428571422</v>
      </c>
      <c r="N9" s="35">
        <f t="shared" si="6"/>
        <v>7</v>
      </c>
      <c r="O9" s="94">
        <f t="shared" si="7"/>
        <v>2225.8906525573193</v>
      </c>
      <c r="P9" s="93">
        <f t="shared" si="8"/>
        <v>6</v>
      </c>
      <c r="Q9" s="95">
        <f t="shared" si="9"/>
        <v>6</v>
      </c>
      <c r="R9" s="91">
        <f>IF(UPPER(dane_TD!E26)="TD",O9,"")</f>
        <v>2225.8906525573193</v>
      </c>
    </row>
    <row r="10" spans="1:18" ht="42" customHeight="1" x14ac:dyDescent="0.2">
      <c r="A10" s="33">
        <f t="shared" si="0"/>
        <v>7</v>
      </c>
      <c r="B10" s="64">
        <f>dane_TD!A3</f>
        <v>2</v>
      </c>
      <c r="C10" s="11" t="str">
        <f>dane_TD!B3</f>
        <v>Jakubowska Roksana
Manikowski Adam
Jasik Oliwia</v>
      </c>
      <c r="D10" s="11" t="str">
        <f>dane_TD!C3</f>
        <v>PSP nr 1 im. KEN - 27</v>
      </c>
      <c r="E10" s="11" t="str">
        <f>dane_TD!D3</f>
        <v>Białobrzegi</v>
      </c>
      <c r="F10" s="28">
        <f>TD_E1!P4</f>
        <v>291</v>
      </c>
      <c r="G10" s="34">
        <f t="shared" si="1"/>
        <v>841.97530864197529</v>
      </c>
      <c r="H10" s="35">
        <f t="shared" si="2"/>
        <v>14</v>
      </c>
      <c r="I10" s="36">
        <f>TD_E2!P4</f>
        <v>1248</v>
      </c>
      <c r="J10" s="34">
        <f t="shared" si="3"/>
        <v>398.33333333333337</v>
      </c>
      <c r="K10" s="26">
        <f t="shared" si="4"/>
        <v>20</v>
      </c>
      <c r="L10" s="28">
        <f>TD_E3!P4</f>
        <v>140</v>
      </c>
      <c r="M10" s="34">
        <f t="shared" si="5"/>
        <v>888.8888888888888</v>
      </c>
      <c r="N10" s="35">
        <f t="shared" si="6"/>
        <v>3</v>
      </c>
      <c r="O10" s="94">
        <f t="shared" si="7"/>
        <v>2129.1975308641972</v>
      </c>
      <c r="P10" s="93">
        <f t="shared" si="8"/>
        <v>7</v>
      </c>
      <c r="Q10" s="95">
        <f t="shared" si="9"/>
        <v>7</v>
      </c>
      <c r="R10" s="91">
        <f>IF(UPPER(dane_TD!E3)="TD",O10,"")</f>
        <v>2129.1975308641972</v>
      </c>
    </row>
    <row r="11" spans="1:18" ht="42" customHeight="1" x14ac:dyDescent="0.2">
      <c r="A11" s="33">
        <f t="shared" si="0"/>
        <v>8</v>
      </c>
      <c r="B11" s="64">
        <f>dane_TD!A25</f>
        <v>24</v>
      </c>
      <c r="C11" s="11" t="str">
        <f>dane_TD!B25</f>
        <v>Kośla Franciszek
Barański Szymon</v>
      </c>
      <c r="D11" s="11" t="str">
        <f>dane_TD!C25</f>
        <v>PSP nr 1 im. KEN - 38</v>
      </c>
      <c r="E11" s="11" t="str">
        <f>dane_TD!D25</f>
        <v>Białobrzegi</v>
      </c>
      <c r="F11" s="28">
        <f>TD_E1!P26</f>
        <v>510</v>
      </c>
      <c r="G11" s="34">
        <f t="shared" si="1"/>
        <v>706.79012345679007</v>
      </c>
      <c r="H11" s="35">
        <f t="shared" si="2"/>
        <v>21</v>
      </c>
      <c r="I11" s="36">
        <f>TD_E2!P26</f>
        <v>1205</v>
      </c>
      <c r="J11" s="34">
        <f t="shared" si="3"/>
        <v>422.22222222222223</v>
      </c>
      <c r="K11" s="26">
        <f t="shared" si="4"/>
        <v>18</v>
      </c>
      <c r="L11" s="28">
        <f>TD_E3!P26</f>
        <v>200</v>
      </c>
      <c r="M11" s="34">
        <f t="shared" si="5"/>
        <v>841.26984126984121</v>
      </c>
      <c r="N11" s="35">
        <f t="shared" si="6"/>
        <v>5</v>
      </c>
      <c r="O11" s="94">
        <f t="shared" si="7"/>
        <v>1970.2821869488535</v>
      </c>
      <c r="P11" s="93">
        <f t="shared" si="8"/>
        <v>8</v>
      </c>
      <c r="Q11" s="95">
        <f t="shared" si="9"/>
        <v>8</v>
      </c>
      <c r="R11" s="91">
        <f>IF(UPPER(dane_TD!E25)="TD",O11,"")</f>
        <v>1970.2821869488535</v>
      </c>
    </row>
    <row r="12" spans="1:18" ht="42" customHeight="1" x14ac:dyDescent="0.2">
      <c r="A12" s="33">
        <f t="shared" si="0"/>
        <v>9</v>
      </c>
      <c r="B12" s="64">
        <f>dane_TD!A20</f>
        <v>19</v>
      </c>
      <c r="C12" s="11" t="str">
        <f>dane_TD!B20</f>
        <v>Cieślak Adam
Przyborek Paulina
Szymanowicz Julia</v>
      </c>
      <c r="D12" s="11" t="str">
        <f>dane_TD!C20</f>
        <v>PSP im. J. Korczaka 5</v>
      </c>
      <c r="E12" s="11" t="str">
        <f>dane_TD!D20</f>
        <v>Sucha</v>
      </c>
      <c r="F12" s="28">
        <f>TD_E1!P21</f>
        <v>75</v>
      </c>
      <c r="G12" s="34">
        <f t="shared" si="1"/>
        <v>975.30864197530855</v>
      </c>
      <c r="H12" s="35">
        <f t="shared" si="2"/>
        <v>4</v>
      </c>
      <c r="I12" s="36">
        <f>TD_E2!P21</f>
        <v>184</v>
      </c>
      <c r="J12" s="34">
        <f t="shared" si="3"/>
        <v>989.44444444444446</v>
      </c>
      <c r="K12" s="26">
        <f t="shared" si="4"/>
        <v>3</v>
      </c>
      <c r="L12" s="28" t="str">
        <f>TD_E3!P21</f>
        <v>NKL</v>
      </c>
      <c r="M12" s="34">
        <f t="shared" si="5"/>
        <v>0</v>
      </c>
      <c r="N12" s="35">
        <f t="shared" si="6"/>
        <v>10</v>
      </c>
      <c r="O12" s="94">
        <f t="shared" si="7"/>
        <v>1964.7530864197529</v>
      </c>
      <c r="P12" s="93">
        <f t="shared" si="8"/>
        <v>9</v>
      </c>
      <c r="Q12" s="95">
        <f t="shared" si="9"/>
        <v>9</v>
      </c>
      <c r="R12" s="91">
        <f>IF(UPPER(dane_TD!E20)="TD",O12,"")</f>
        <v>1964.7530864197529</v>
      </c>
    </row>
    <row r="13" spans="1:18" ht="42" customHeight="1" x14ac:dyDescent="0.2">
      <c r="A13" s="33">
        <f t="shared" si="0"/>
        <v>10</v>
      </c>
      <c r="B13" s="64">
        <f>dane_TD!A22</f>
        <v>21</v>
      </c>
      <c r="C13" s="11" t="str">
        <f>dane_TD!B22</f>
        <v>Obrębowski Bartosz
Owczarek Maria</v>
      </c>
      <c r="D13" s="11" t="str">
        <f>dane_TD!C22</f>
        <v>PSP im. J. Korczaka 7</v>
      </c>
      <c r="E13" s="11" t="str">
        <f>dane_TD!D22</f>
        <v>Sucha</v>
      </c>
      <c r="F13" s="28">
        <f>TD_E1!P23</f>
        <v>100</v>
      </c>
      <c r="G13" s="34">
        <f t="shared" si="1"/>
        <v>959.87654320987644</v>
      </c>
      <c r="H13" s="35">
        <f t="shared" si="2"/>
        <v>6</v>
      </c>
      <c r="I13" s="36">
        <f>TD_E2!P23</f>
        <v>199</v>
      </c>
      <c r="J13" s="34">
        <f t="shared" si="3"/>
        <v>981.1111111111112</v>
      </c>
      <c r="K13" s="26">
        <f t="shared" si="4"/>
        <v>4</v>
      </c>
      <c r="L13" s="28" t="str">
        <f>TD_E3!P23</f>
        <v>NKL</v>
      </c>
      <c r="M13" s="34">
        <f t="shared" si="5"/>
        <v>0</v>
      </c>
      <c r="N13" s="35">
        <f t="shared" si="6"/>
        <v>10</v>
      </c>
      <c r="O13" s="94">
        <f t="shared" si="7"/>
        <v>1940.9876543209875</v>
      </c>
      <c r="P13" s="93">
        <f t="shared" si="8"/>
        <v>10</v>
      </c>
      <c r="Q13" s="95">
        <f t="shared" si="9"/>
        <v>10</v>
      </c>
      <c r="R13" s="91">
        <f>IF(UPPER(dane_TD!E22)="TD",O13,"")</f>
        <v>1940.9876543209875</v>
      </c>
    </row>
    <row r="14" spans="1:18" ht="42" customHeight="1" x14ac:dyDescent="0.2">
      <c r="A14" s="33">
        <f t="shared" si="0"/>
        <v>11</v>
      </c>
      <c r="B14" s="64">
        <f>dane_TD!A10</f>
        <v>9</v>
      </c>
      <c r="C14" s="11" t="str">
        <f>dane_TD!B10</f>
        <v>Solińska Natalia
Lenartowicz Amelia</v>
      </c>
      <c r="D14" s="11" t="str">
        <f>dane_TD!C10</f>
        <v>PSP nr 1 im. KEN - 33</v>
      </c>
      <c r="E14" s="11" t="str">
        <f>dane_TD!D10</f>
        <v>Białobrzegi</v>
      </c>
      <c r="F14" s="28">
        <f>TD_E1!P11</f>
        <v>460</v>
      </c>
      <c r="G14" s="34">
        <f t="shared" si="1"/>
        <v>737.65432098765427</v>
      </c>
      <c r="H14" s="35">
        <f t="shared" si="2"/>
        <v>20</v>
      </c>
      <c r="I14" s="36">
        <f>TD_E2!P11</f>
        <v>1000</v>
      </c>
      <c r="J14" s="34">
        <f t="shared" si="3"/>
        <v>536.11111111111109</v>
      </c>
      <c r="K14" s="26">
        <f t="shared" si="4"/>
        <v>15</v>
      </c>
      <c r="L14" s="28">
        <f>TD_E3!P11</f>
        <v>470</v>
      </c>
      <c r="M14" s="34">
        <f t="shared" si="5"/>
        <v>626.98412698412699</v>
      </c>
      <c r="N14" s="35">
        <f t="shared" si="6"/>
        <v>9</v>
      </c>
      <c r="O14" s="94">
        <f t="shared" si="7"/>
        <v>1900.7495590828923</v>
      </c>
      <c r="P14" s="93">
        <f t="shared" si="8"/>
        <v>11</v>
      </c>
      <c r="Q14" s="95">
        <f t="shared" si="9"/>
        <v>11</v>
      </c>
      <c r="R14" s="91">
        <f>IF(UPPER(dane_TD!E10)="TD",O14,"")</f>
        <v>1900.7495590828923</v>
      </c>
    </row>
    <row r="15" spans="1:18" ht="42" customHeight="1" x14ac:dyDescent="0.2">
      <c r="A15" s="33">
        <f t="shared" si="0"/>
        <v>12</v>
      </c>
      <c r="B15" s="64">
        <f>dane_TD!A21</f>
        <v>20</v>
      </c>
      <c r="C15" s="11" t="str">
        <f>dane_TD!B21</f>
        <v>Pałczyńska Alicja
Pytka Wiktoria
Zielińska Anna</v>
      </c>
      <c r="D15" s="11" t="str">
        <f>dane_TD!C21</f>
        <v>PSP im. J. Korczaka 6</v>
      </c>
      <c r="E15" s="11" t="str">
        <f>dane_TD!D21</f>
        <v>Sucha</v>
      </c>
      <c r="F15" s="28">
        <f>TD_E1!P22</f>
        <v>290</v>
      </c>
      <c r="G15" s="34">
        <f t="shared" si="1"/>
        <v>842.5925925925925</v>
      </c>
      <c r="H15" s="35">
        <f t="shared" si="2"/>
        <v>13</v>
      </c>
      <c r="I15" s="36">
        <f>TD_E2!P22</f>
        <v>165</v>
      </c>
      <c r="J15" s="34">
        <f t="shared" si="3"/>
        <v>1000</v>
      </c>
      <c r="K15" s="26">
        <f t="shared" si="4"/>
        <v>1</v>
      </c>
      <c r="L15" s="28" t="str">
        <f>TD_E3!P22</f>
        <v>NKL</v>
      </c>
      <c r="M15" s="34">
        <f t="shared" si="5"/>
        <v>0</v>
      </c>
      <c r="N15" s="35">
        <f t="shared" si="6"/>
        <v>10</v>
      </c>
      <c r="O15" s="94">
        <f t="shared" si="7"/>
        <v>1842.5925925925926</v>
      </c>
      <c r="P15" s="93">
        <f t="shared" si="8"/>
        <v>12</v>
      </c>
      <c r="Q15" s="95">
        <f t="shared" si="9"/>
        <v>12</v>
      </c>
      <c r="R15" s="91">
        <f>IF(UPPER(dane_TD!E21)="TD",O15,"")</f>
        <v>1842.5925925925926</v>
      </c>
    </row>
    <row r="16" spans="1:18" ht="42" customHeight="1" x14ac:dyDescent="0.2">
      <c r="A16" s="33">
        <f t="shared" si="0"/>
        <v>13</v>
      </c>
      <c r="B16" s="64">
        <f>dane_TD!A17</f>
        <v>16</v>
      </c>
      <c r="C16" s="11" t="str">
        <f>dane_TD!B17</f>
        <v>Marita Bolek
Owczarek Hanna</v>
      </c>
      <c r="D16" s="11" t="str">
        <f>dane_TD!C17</f>
        <v>PSP im. J. Korczaka 2</v>
      </c>
      <c r="E16" s="11" t="str">
        <f>dane_TD!D17</f>
        <v>Sucha</v>
      </c>
      <c r="F16" s="28">
        <f>TD_E1!P18</f>
        <v>270</v>
      </c>
      <c r="G16" s="34">
        <f t="shared" si="1"/>
        <v>854.93827160493822</v>
      </c>
      <c r="H16" s="35">
        <f t="shared" si="2"/>
        <v>12</v>
      </c>
      <c r="I16" s="36">
        <f>TD_E2!P18</f>
        <v>200</v>
      </c>
      <c r="J16" s="34">
        <f t="shared" si="3"/>
        <v>980.55555555555554</v>
      </c>
      <c r="K16" s="26">
        <f t="shared" si="4"/>
        <v>5</v>
      </c>
      <c r="L16" s="28" t="str">
        <f>TD_E3!P18</f>
        <v>NKL</v>
      </c>
      <c r="M16" s="34">
        <f t="shared" si="5"/>
        <v>0</v>
      </c>
      <c r="N16" s="35">
        <f t="shared" si="6"/>
        <v>10</v>
      </c>
      <c r="O16" s="94">
        <f t="shared" si="7"/>
        <v>1835.4938271604938</v>
      </c>
      <c r="P16" s="93">
        <f t="shared" si="8"/>
        <v>13</v>
      </c>
      <c r="Q16" s="95">
        <f t="shared" si="9"/>
        <v>13</v>
      </c>
      <c r="R16" s="91">
        <f>IF(UPPER(dane_TD!E17)="TD",O16,"")</f>
        <v>1835.4938271604938</v>
      </c>
    </row>
    <row r="17" spans="1:18" ht="42" customHeight="1" x14ac:dyDescent="0.2">
      <c r="A17" s="33">
        <f t="shared" si="0"/>
        <v>14</v>
      </c>
      <c r="B17" s="64">
        <f>dane_TD!A19</f>
        <v>18</v>
      </c>
      <c r="C17" s="11" t="str">
        <f>dane_TD!B19</f>
        <v>Rotuski Marcel
Siurnik Szymon</v>
      </c>
      <c r="D17" s="11" t="str">
        <f>dane_TD!C19</f>
        <v>PSP im. J. Korczaka 4</v>
      </c>
      <c r="E17" s="11" t="str">
        <f>dane_TD!D19</f>
        <v>Sucha</v>
      </c>
      <c r="F17" s="28">
        <f>TD_E1!P20</f>
        <v>95</v>
      </c>
      <c r="G17" s="34">
        <f t="shared" si="1"/>
        <v>962.96296296296293</v>
      </c>
      <c r="H17" s="35">
        <f t="shared" si="2"/>
        <v>5</v>
      </c>
      <c r="I17" s="36">
        <f>TD_E2!P20</f>
        <v>697</v>
      </c>
      <c r="J17" s="34">
        <f t="shared" si="3"/>
        <v>704.44444444444446</v>
      </c>
      <c r="K17" s="26">
        <f t="shared" si="4"/>
        <v>11</v>
      </c>
      <c r="L17" s="28" t="str">
        <f>TD_E3!P20</f>
        <v>NKL</v>
      </c>
      <c r="M17" s="34">
        <f t="shared" si="5"/>
        <v>0</v>
      </c>
      <c r="N17" s="35">
        <f t="shared" si="6"/>
        <v>10</v>
      </c>
      <c r="O17" s="94">
        <f t="shared" si="7"/>
        <v>1667.4074074074074</v>
      </c>
      <c r="P17" s="93">
        <f t="shared" si="8"/>
        <v>14</v>
      </c>
      <c r="Q17" s="95">
        <f t="shared" si="9"/>
        <v>14</v>
      </c>
      <c r="R17" s="91">
        <f>IF(UPPER(dane_TD!E19)="TD",O17,"")</f>
        <v>1667.4074074074074</v>
      </c>
    </row>
    <row r="18" spans="1:18" ht="42" customHeight="1" x14ac:dyDescent="0.2">
      <c r="A18" s="33">
        <f t="shared" si="0"/>
        <v>15</v>
      </c>
      <c r="B18" s="64">
        <f>dane_TD!A12</f>
        <v>11</v>
      </c>
      <c r="C18" s="11" t="str">
        <f>dane_TD!B12</f>
        <v>Musielak Igor
Różanowski Jan
Lasocki Kacper</v>
      </c>
      <c r="D18" s="11" t="str">
        <f>dane_TD!C12</f>
        <v>PSP nr 1 im. KEN - 35</v>
      </c>
      <c r="E18" s="11" t="str">
        <f>dane_TD!D12</f>
        <v>Białobrzegi</v>
      </c>
      <c r="F18" s="28">
        <f>TD_E1!P13</f>
        <v>265</v>
      </c>
      <c r="G18" s="34">
        <f t="shared" si="1"/>
        <v>858.0246913580246</v>
      </c>
      <c r="H18" s="35">
        <f t="shared" si="2"/>
        <v>11</v>
      </c>
      <c r="I18" s="36">
        <f>TD_E2!P13</f>
        <v>573</v>
      </c>
      <c r="J18" s="34">
        <f t="shared" si="3"/>
        <v>773.33333333333337</v>
      </c>
      <c r="K18" s="26">
        <f t="shared" si="4"/>
        <v>7</v>
      </c>
      <c r="L18" s="28" t="str">
        <f>TD_E3!P13</f>
        <v>NKL</v>
      </c>
      <c r="M18" s="34">
        <f t="shared" si="5"/>
        <v>0</v>
      </c>
      <c r="N18" s="35">
        <f t="shared" si="6"/>
        <v>10</v>
      </c>
      <c r="O18" s="94">
        <f t="shared" si="7"/>
        <v>1631.358024691358</v>
      </c>
      <c r="P18" s="93">
        <f t="shared" si="8"/>
        <v>15</v>
      </c>
      <c r="Q18" s="95">
        <f t="shared" si="9"/>
        <v>15</v>
      </c>
      <c r="R18" s="91">
        <f>IF(UPPER(dane_TD!E12)="TD",O18,"")</f>
        <v>1631.358024691358</v>
      </c>
    </row>
    <row r="19" spans="1:18" ht="42" customHeight="1" x14ac:dyDescent="0.2">
      <c r="A19" s="33">
        <f t="shared" si="0"/>
        <v>16</v>
      </c>
      <c r="B19" s="64">
        <f>dane_TD!A24</f>
        <v>23</v>
      </c>
      <c r="C19" s="11" t="str">
        <f>dane_TD!B24</f>
        <v>Adam Ćwikliński</v>
      </c>
      <c r="D19" s="11">
        <f>dane_TD!C24</f>
        <v>0</v>
      </c>
      <c r="E19" s="11" t="str">
        <f>dane_TD!D24</f>
        <v>Radom</v>
      </c>
      <c r="F19" s="28">
        <f>TD_E1!P25</f>
        <v>35</v>
      </c>
      <c r="G19" s="34">
        <f t="shared" si="1"/>
        <v>1000</v>
      </c>
      <c r="H19" s="35">
        <f t="shared" si="2"/>
        <v>1</v>
      </c>
      <c r="I19" s="36">
        <f>TD_E2!P25</f>
        <v>895</v>
      </c>
      <c r="J19" s="34">
        <f t="shared" si="3"/>
        <v>594.44444444444446</v>
      </c>
      <c r="K19" s="26">
        <f t="shared" si="4"/>
        <v>13</v>
      </c>
      <c r="L19" s="28" t="str">
        <f>TD_E3!P25</f>
        <v>NKL</v>
      </c>
      <c r="M19" s="34">
        <f t="shared" si="5"/>
        <v>0</v>
      </c>
      <c r="N19" s="35">
        <f t="shared" si="6"/>
        <v>10</v>
      </c>
      <c r="O19" s="94">
        <f t="shared" si="7"/>
        <v>1594.4444444444443</v>
      </c>
      <c r="P19" s="93">
        <f t="shared" si="8"/>
        <v>16</v>
      </c>
      <c r="Q19" s="95">
        <f t="shared" si="9"/>
        <v>16</v>
      </c>
      <c r="R19" s="91">
        <f>IF(UPPER(dane_TD!E24)="TD",O19,"")</f>
        <v>1594.4444444444443</v>
      </c>
    </row>
    <row r="20" spans="1:18" ht="42" customHeight="1" x14ac:dyDescent="0.2">
      <c r="A20" s="33">
        <f t="shared" si="0"/>
        <v>17</v>
      </c>
      <c r="B20" s="64">
        <f>dane_TD!A13</f>
        <v>12</v>
      </c>
      <c r="C20" s="11" t="str">
        <f>dane_TD!B13</f>
        <v>Pachniak Nadia
Ciałkowska Maja</v>
      </c>
      <c r="D20" s="11" t="str">
        <f>dane_TD!C13</f>
        <v>PSP nr 1 im. KEN - 36</v>
      </c>
      <c r="E20" s="11" t="str">
        <f>dane_TD!D13</f>
        <v>Białobrzegi</v>
      </c>
      <c r="F20" s="28">
        <f>TD_E1!P14</f>
        <v>315</v>
      </c>
      <c r="G20" s="34">
        <f t="shared" si="1"/>
        <v>827.16049382716039</v>
      </c>
      <c r="H20" s="35">
        <f t="shared" si="2"/>
        <v>15</v>
      </c>
      <c r="I20" s="36">
        <f>TD_E2!P14</f>
        <v>700</v>
      </c>
      <c r="J20" s="34">
        <f t="shared" si="3"/>
        <v>702.77777777777783</v>
      </c>
      <c r="K20" s="26">
        <f t="shared" si="4"/>
        <v>12</v>
      </c>
      <c r="L20" s="28" t="str">
        <f>TD_E3!P14</f>
        <v>NKL</v>
      </c>
      <c r="M20" s="34">
        <f t="shared" si="5"/>
        <v>0</v>
      </c>
      <c r="N20" s="35">
        <f t="shared" si="6"/>
        <v>10</v>
      </c>
      <c r="O20" s="94">
        <f t="shared" si="7"/>
        <v>1529.9382716049381</v>
      </c>
      <c r="P20" s="93">
        <f t="shared" si="8"/>
        <v>17</v>
      </c>
      <c r="Q20" s="95">
        <f t="shared" si="9"/>
        <v>17</v>
      </c>
      <c r="R20" s="91">
        <f>IF(UPPER(dane_TD!E13)="TD",O20,"")</f>
        <v>1529.9382716049381</v>
      </c>
    </row>
    <row r="21" spans="1:18" ht="42" customHeight="1" x14ac:dyDescent="0.2">
      <c r="A21" s="33">
        <f t="shared" si="0"/>
        <v>18</v>
      </c>
      <c r="B21" s="64">
        <f>dane_TD!A9</f>
        <v>8</v>
      </c>
      <c r="C21" s="11" t="str">
        <f>dane_TD!B9</f>
        <v>Skowroński Oliwier</v>
      </c>
      <c r="D21" s="11" t="str">
        <f>dane_TD!C9</f>
        <v>PSP nr 1 im. KEN - 32</v>
      </c>
      <c r="E21" s="11" t="str">
        <f>dane_TD!D9</f>
        <v>Białobrzegi</v>
      </c>
      <c r="F21" s="28">
        <f>TD_E1!P10</f>
        <v>360</v>
      </c>
      <c r="G21" s="34">
        <f t="shared" si="1"/>
        <v>799.38271604938268</v>
      </c>
      <c r="H21" s="35">
        <f t="shared" si="2"/>
        <v>17</v>
      </c>
      <c r="I21" s="36">
        <f>TD_E2!P10</f>
        <v>683</v>
      </c>
      <c r="J21" s="34">
        <f t="shared" si="3"/>
        <v>712.22222222222229</v>
      </c>
      <c r="K21" s="26">
        <f t="shared" si="4"/>
        <v>9</v>
      </c>
      <c r="L21" s="28" t="str">
        <f>TD_E3!P10</f>
        <v>NKL</v>
      </c>
      <c r="M21" s="34">
        <f t="shared" si="5"/>
        <v>0</v>
      </c>
      <c r="N21" s="35">
        <f t="shared" si="6"/>
        <v>10</v>
      </c>
      <c r="O21" s="94">
        <f t="shared" si="7"/>
        <v>1511.6049382716051</v>
      </c>
      <c r="P21" s="93">
        <f t="shared" si="8"/>
        <v>18</v>
      </c>
      <c r="Q21" s="95">
        <f t="shared" si="9"/>
        <v>18</v>
      </c>
      <c r="R21" s="91">
        <f>IF(UPPER(dane_TD!E9)="TD",O21,"")</f>
        <v>1511.6049382716051</v>
      </c>
    </row>
    <row r="22" spans="1:18" ht="42" customHeight="1" x14ac:dyDescent="0.2">
      <c r="A22" s="33">
        <f t="shared" si="0"/>
        <v>19</v>
      </c>
      <c r="B22" s="64">
        <f>dane_TD!A11</f>
        <v>10</v>
      </c>
      <c r="C22" s="11" t="str">
        <f>dane_TD!B11</f>
        <v>Motyka Aleksander
Grabarczyk Krzysztof</v>
      </c>
      <c r="D22" s="11" t="str">
        <f>dane_TD!C11</f>
        <v>PSP nr 1 im. KEN - 34</v>
      </c>
      <c r="E22" s="11" t="str">
        <f>dane_TD!D11</f>
        <v>Białobrzegi</v>
      </c>
      <c r="F22" s="28">
        <f>TD_E1!P12</f>
        <v>120</v>
      </c>
      <c r="G22" s="34">
        <f t="shared" si="1"/>
        <v>947.53086419753083</v>
      </c>
      <c r="H22" s="35">
        <f t="shared" si="2"/>
        <v>7</v>
      </c>
      <c r="I22" s="36">
        <f>TD_E2!P12</f>
        <v>1090</v>
      </c>
      <c r="J22" s="34">
        <f t="shared" si="3"/>
        <v>486.11111111111114</v>
      </c>
      <c r="K22" s="26">
        <f t="shared" si="4"/>
        <v>16</v>
      </c>
      <c r="L22" s="28" t="str">
        <f>TD_E3!P12</f>
        <v>NKL</v>
      </c>
      <c r="M22" s="34">
        <f t="shared" si="5"/>
        <v>0</v>
      </c>
      <c r="N22" s="35">
        <f t="shared" si="6"/>
        <v>10</v>
      </c>
      <c r="O22" s="94">
        <f t="shared" si="7"/>
        <v>1433.641975308642</v>
      </c>
      <c r="P22" s="93">
        <f t="shared" si="8"/>
        <v>19</v>
      </c>
      <c r="Q22" s="95">
        <f t="shared" si="9"/>
        <v>19</v>
      </c>
      <c r="R22" s="91">
        <f>IF(UPPER(dane_TD!E11)="TD",O22,"")</f>
        <v>1433.641975308642</v>
      </c>
    </row>
    <row r="23" spans="1:18" ht="42" customHeight="1" x14ac:dyDescent="0.2">
      <c r="A23" s="33">
        <f t="shared" si="0"/>
        <v>20</v>
      </c>
      <c r="B23" s="64">
        <f>dane_TD!A7</f>
        <v>6</v>
      </c>
      <c r="C23" s="11" t="str">
        <f>dane_TD!B7</f>
        <v>Wodziński Damian</v>
      </c>
      <c r="D23" s="11" t="str">
        <f>dane_TD!C7</f>
        <v>PSP nr 1 im. KEN - 30</v>
      </c>
      <c r="E23" s="11" t="str">
        <f>dane_TD!D7</f>
        <v>Białobrzegi</v>
      </c>
      <c r="F23" s="28">
        <f>TD_E1!P8</f>
        <v>415</v>
      </c>
      <c r="G23" s="34">
        <f t="shared" si="1"/>
        <v>765.4320987654321</v>
      </c>
      <c r="H23" s="35">
        <f t="shared" si="2"/>
        <v>19</v>
      </c>
      <c r="I23" s="36">
        <f>TD_E2!P8</f>
        <v>985</v>
      </c>
      <c r="J23" s="34">
        <f t="shared" si="3"/>
        <v>544.44444444444446</v>
      </c>
      <c r="K23" s="26">
        <f t="shared" si="4"/>
        <v>14</v>
      </c>
      <c r="L23" s="28" t="str">
        <f>TD_E3!P8</f>
        <v>NKL</v>
      </c>
      <c r="M23" s="34">
        <f t="shared" si="5"/>
        <v>0</v>
      </c>
      <c r="N23" s="35">
        <f t="shared" si="6"/>
        <v>10</v>
      </c>
      <c r="O23" s="94">
        <f t="shared" si="7"/>
        <v>1309.8765432098767</v>
      </c>
      <c r="P23" s="93">
        <f t="shared" si="8"/>
        <v>20</v>
      </c>
      <c r="Q23" s="95">
        <f t="shared" si="9"/>
        <v>20</v>
      </c>
      <c r="R23" s="91">
        <f>IF(UPPER(dane_TD!E7)="TD",O23,"")</f>
        <v>1309.8765432098767</v>
      </c>
    </row>
    <row r="24" spans="1:18" ht="42" customHeight="1" x14ac:dyDescent="0.2">
      <c r="A24" s="33">
        <f t="shared" si="0"/>
        <v>21</v>
      </c>
      <c r="B24" s="64">
        <f>dane_TD!A5</f>
        <v>4</v>
      </c>
      <c r="C24" s="11" t="str">
        <f>dane_TD!B5</f>
        <v>Hernik Lena
Kacprzak Julia</v>
      </c>
      <c r="D24" s="11" t="str">
        <f>dane_TD!C5</f>
        <v>PSP nr 1 im. KEN - 28</v>
      </c>
      <c r="E24" s="11" t="str">
        <f>dane_TD!D5</f>
        <v>Białobrzegi</v>
      </c>
      <c r="F24" s="28">
        <f>TD_E1!P6</f>
        <v>190</v>
      </c>
      <c r="G24" s="34">
        <f t="shared" si="1"/>
        <v>904.3209876543209</v>
      </c>
      <c r="H24" s="35">
        <f t="shared" si="2"/>
        <v>8</v>
      </c>
      <c r="I24" s="36">
        <f>TD_E2!P6</f>
        <v>1255</v>
      </c>
      <c r="J24" s="34">
        <f t="shared" si="3"/>
        <v>394.44444444444446</v>
      </c>
      <c r="K24" s="26">
        <f t="shared" si="4"/>
        <v>21</v>
      </c>
      <c r="L24" s="28" t="str">
        <f>TD_E3!P6</f>
        <v>NKL</v>
      </c>
      <c r="M24" s="34">
        <f t="shared" si="5"/>
        <v>0</v>
      </c>
      <c r="N24" s="35">
        <f t="shared" si="6"/>
        <v>10</v>
      </c>
      <c r="O24" s="94">
        <f t="shared" si="7"/>
        <v>1298.7654320987654</v>
      </c>
      <c r="P24" s="93">
        <f t="shared" si="8"/>
        <v>21</v>
      </c>
      <c r="Q24" s="95">
        <f t="shared" si="9"/>
        <v>21</v>
      </c>
      <c r="R24" s="91">
        <f>IF(UPPER(dane_TD!E5)="TD",O24,"")</f>
        <v>1298.7654320987654</v>
      </c>
    </row>
    <row r="25" spans="1:18" ht="42" customHeight="1" x14ac:dyDescent="0.2">
      <c r="A25" s="33">
        <f t="shared" si="0"/>
        <v>22</v>
      </c>
      <c r="B25" s="64">
        <f>dane_TD!A6</f>
        <v>5</v>
      </c>
      <c r="C25" s="11" t="str">
        <f>dane_TD!B6</f>
        <v>Bugajska Maja</v>
      </c>
      <c r="D25" s="11" t="str">
        <f>dane_TD!C6</f>
        <v>PSP nr 1 im. KEN - 29</v>
      </c>
      <c r="E25" s="11" t="str">
        <f>dane_TD!D6</f>
        <v>Białobrzegi</v>
      </c>
      <c r="F25" s="28">
        <f>TD_E1!P7</f>
        <v>510</v>
      </c>
      <c r="G25" s="34">
        <f t="shared" si="1"/>
        <v>706.79012345679007</v>
      </c>
      <c r="H25" s="35">
        <f t="shared" si="2"/>
        <v>21</v>
      </c>
      <c r="I25" s="36">
        <f>TD_E2!P7</f>
        <v>1205</v>
      </c>
      <c r="J25" s="34">
        <f t="shared" si="3"/>
        <v>422.22222222222223</v>
      </c>
      <c r="K25" s="26">
        <f t="shared" si="4"/>
        <v>18</v>
      </c>
      <c r="L25" s="28" t="str">
        <f>TD_E3!P7</f>
        <v>NKL</v>
      </c>
      <c r="M25" s="34">
        <f t="shared" si="5"/>
        <v>0</v>
      </c>
      <c r="N25" s="35">
        <f t="shared" si="6"/>
        <v>10</v>
      </c>
      <c r="O25" s="94">
        <f t="shared" si="7"/>
        <v>1129.0123456790122</v>
      </c>
      <c r="P25" s="93">
        <f t="shared" si="8"/>
        <v>22</v>
      </c>
      <c r="Q25" s="95">
        <f t="shared" si="9"/>
        <v>22</v>
      </c>
      <c r="R25" s="91">
        <f>IF(UPPER(dane_TD!E6)="TD",O25,"")</f>
        <v>1129.0123456790122</v>
      </c>
    </row>
  </sheetData>
  <sortState ref="A4:R28">
    <sortCondition ref="A4:A28"/>
  </sortState>
  <mergeCells count="10">
    <mergeCell ref="A1:Q1"/>
    <mergeCell ref="O2:Q2"/>
    <mergeCell ref="I2:K2"/>
    <mergeCell ref="L2:N2"/>
    <mergeCell ref="A2:A3"/>
    <mergeCell ref="B2:B3"/>
    <mergeCell ref="C2:C3"/>
    <mergeCell ref="D2:D3"/>
    <mergeCell ref="F2:H2"/>
    <mergeCell ref="E2:E3"/>
  </mergeCells>
  <pageMargins left="0.25" right="0.25" top="0.75" bottom="0.75" header="0.3" footer="0.3"/>
  <pageSetup paperSize="9" scale="5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tabColor theme="7" tint="0.59999389629810485"/>
    <pageSetUpPr fitToPage="1"/>
  </sheetPr>
  <dimension ref="A1:P4"/>
  <sheetViews>
    <sheetView zoomScale="80" zoomScaleNormal="80" workbookViewId="0">
      <selection activeCell="D4" sqref="D4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26</v>
      </c>
      <c r="D1" s="47" t="s">
        <v>39</v>
      </c>
      <c r="E1" s="48">
        <v>1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5.75" thickBot="1" x14ac:dyDescent="0.25">
      <c r="A3" s="56">
        <f>dane_TU!A2</f>
        <v>201</v>
      </c>
      <c r="B3" s="57" t="str">
        <f>dane_TU!B2</f>
        <v>Kacper Grodzki</v>
      </c>
      <c r="C3" s="57">
        <f>dane_TU!C2</f>
        <v>0</v>
      </c>
      <c r="D3" s="43"/>
      <c r="E3" s="43"/>
      <c r="F3" s="43" t="s">
        <v>88</v>
      </c>
      <c r="G3" s="43"/>
      <c r="H3" s="43"/>
      <c r="I3" s="43"/>
      <c r="J3" s="43"/>
      <c r="K3" s="43"/>
      <c r="L3" s="43"/>
      <c r="M3" s="43"/>
      <c r="N3" s="43"/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75</v>
      </c>
    </row>
    <row r="4" spans="1:16" s="60" customFormat="1" ht="41.25" thickBot="1" x14ac:dyDescent="0.25">
      <c r="A4" s="56">
        <f>dane_TU!A3</f>
        <v>202</v>
      </c>
      <c r="B4" s="57" t="str">
        <f>dane_TU!B3</f>
        <v>Wiktoria Uzdowska
Szymon Dec
Wiktoria Woźniak</v>
      </c>
      <c r="C4" s="57" t="str">
        <f>dane_TU!C3</f>
        <v>TKPZ 1</v>
      </c>
      <c r="D4" s="43"/>
      <c r="E4" s="43"/>
      <c r="F4" s="43">
        <v>4.7</v>
      </c>
      <c r="G4" s="43"/>
      <c r="H4" s="43">
        <v>13</v>
      </c>
      <c r="I4" s="43"/>
      <c r="J4" s="43"/>
      <c r="K4" s="43"/>
      <c r="L4" s="43"/>
      <c r="M4" s="43"/>
      <c r="N4" s="43"/>
      <c r="O4" s="43"/>
      <c r="P4" s="59">
        <f t="shared" ref="P4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60</v>
      </c>
    </row>
  </sheetData>
  <sheetProtection insertRows="0" deleteRows="0"/>
  <phoneticPr fontId="4" type="noConversion"/>
  <conditionalFormatting sqref="B3:N4">
    <cfRule type="expression" dxfId="6" priority="2">
      <formula>ISBLANK($O3)=FALSE</formula>
    </cfRule>
  </conditionalFormatting>
  <pageMargins left="0.25" right="0.25" top="0.75" bottom="0.75" header="0.3" footer="0.3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>
    <tabColor theme="7" tint="0.59999389629810485"/>
    <pageSetUpPr fitToPage="1"/>
  </sheetPr>
  <dimension ref="A1:P4"/>
  <sheetViews>
    <sheetView zoomScale="80" zoomScaleNormal="80" workbookViewId="0">
      <selection activeCell="C4" sqref="C4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26</v>
      </c>
      <c r="D1" s="47" t="s">
        <v>39</v>
      </c>
      <c r="E1" s="48">
        <v>2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5.75" thickBot="1" x14ac:dyDescent="0.25">
      <c r="A3" s="56">
        <f>dane_TU!A2</f>
        <v>201</v>
      </c>
      <c r="B3" s="57" t="str">
        <f>dane_TU!B2</f>
        <v>Kacper Grodzki</v>
      </c>
      <c r="C3" s="57">
        <f>dane_TU!C2</f>
        <v>0</v>
      </c>
      <c r="D3" s="43" t="s">
        <v>75</v>
      </c>
      <c r="E3" s="43"/>
      <c r="F3" s="43">
        <v>10</v>
      </c>
      <c r="G3" s="43"/>
      <c r="H3" s="43">
        <v>12</v>
      </c>
      <c r="I3" s="43"/>
      <c r="J3" s="43">
        <v>3</v>
      </c>
      <c r="K3" s="43"/>
      <c r="L3" s="43"/>
      <c r="M3" s="43"/>
      <c r="N3" s="43">
        <v>11</v>
      </c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406</v>
      </c>
    </row>
    <row r="4" spans="1:16" s="60" customFormat="1" ht="41.25" thickBot="1" x14ac:dyDescent="0.25">
      <c r="A4" s="56">
        <f>dane_TU!A3</f>
        <v>202</v>
      </c>
      <c r="B4" s="57" t="str">
        <f>dane_TU!B3</f>
        <v>Wiktoria Uzdowska
Szymon Dec
Wiktoria Woźniak</v>
      </c>
      <c r="C4" s="57" t="str">
        <f>dane_TU!C3</f>
        <v>TKPZ 1</v>
      </c>
      <c r="D4" s="43" t="s">
        <v>95</v>
      </c>
      <c r="E4" s="43"/>
      <c r="F4" s="43">
        <v>7</v>
      </c>
      <c r="G4" s="43"/>
      <c r="H4" s="43"/>
      <c r="I4" s="43"/>
      <c r="J4" s="43"/>
      <c r="K4" s="43"/>
      <c r="L4" s="43"/>
      <c r="M4" s="43"/>
      <c r="N4" s="43"/>
      <c r="O4" s="43"/>
      <c r="P4" s="59">
        <f t="shared" ref="P4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205</v>
      </c>
    </row>
  </sheetData>
  <phoneticPr fontId="4" type="noConversion"/>
  <conditionalFormatting sqref="B3:N4">
    <cfRule type="expression" dxfId="5" priority="1">
      <formula>ISBLANK($O3)=FALSE</formula>
    </cfRule>
  </conditionalFormatting>
  <pageMargins left="0.25" right="0.25" top="0.75" bottom="0.75" header="0.3" footer="0.3"/>
  <pageSetup paperSize="9" scale="88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>
    <tabColor theme="7" tint="0.59999389629810485"/>
    <pageSetUpPr fitToPage="1"/>
  </sheetPr>
  <dimension ref="A1:P4"/>
  <sheetViews>
    <sheetView zoomScale="80" zoomScaleNormal="80" workbookViewId="0">
      <selection activeCell="D4" sqref="D4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26</v>
      </c>
      <c r="D1" s="47" t="s">
        <v>39</v>
      </c>
      <c r="E1" s="48">
        <v>3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5.75" thickBot="1" x14ac:dyDescent="0.25">
      <c r="A3" s="56">
        <f>dane_TU!A2</f>
        <v>201</v>
      </c>
      <c r="B3" s="57" t="str">
        <f>dane_TU!B2</f>
        <v>Kacper Grodzki</v>
      </c>
      <c r="C3" s="57">
        <f>dane_TU!C2</f>
        <v>0</v>
      </c>
      <c r="D3" s="43" t="s">
        <v>87</v>
      </c>
      <c r="E3" s="43"/>
      <c r="F3" s="43">
        <v>6</v>
      </c>
      <c r="G3" s="43"/>
      <c r="H3" s="43"/>
      <c r="I3" s="43"/>
      <c r="J3" s="43"/>
      <c r="K3" s="43"/>
      <c r="L3" s="43"/>
      <c r="M3" s="43"/>
      <c r="N3" s="43"/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1465</v>
      </c>
    </row>
    <row r="4" spans="1:16" s="60" customFormat="1" ht="41.25" thickBot="1" x14ac:dyDescent="0.25">
      <c r="A4" s="56">
        <f>dane_TU!A3</f>
        <v>202</v>
      </c>
      <c r="B4" s="57" t="str">
        <f>dane_TU!B3</f>
        <v>Wiktoria Uzdowska
Szymon Dec
Wiktoria Woźniak</v>
      </c>
      <c r="C4" s="57" t="str">
        <f>dane_TU!C3</f>
        <v>TKPZ 1</v>
      </c>
      <c r="D4" s="43" t="s">
        <v>124</v>
      </c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9">
        <f t="shared" ref="P4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1350</v>
      </c>
    </row>
  </sheetData>
  <conditionalFormatting sqref="B3:N4">
    <cfRule type="expression" dxfId="4" priority="1">
      <formula>ISBLANK($O3)=FALSE</formula>
    </cfRule>
  </conditionalFormatting>
  <pageMargins left="0.25" right="0.25" top="0.75" bottom="0.75" header="0.3" footer="0.3"/>
  <pageSetup paperSize="9" scale="8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P5"/>
  <sheetViews>
    <sheetView zoomScale="80" zoomScaleNormal="80" zoomScaleSheetLayoutView="80" workbookViewId="0">
      <selection activeCell="D5" sqref="D5"/>
    </sheetView>
  </sheetViews>
  <sheetFormatPr defaultRowHeight="12.75" x14ac:dyDescent="0.2"/>
  <cols>
    <col min="1" max="1" width="8.28515625" style="32" customWidth="1"/>
    <col min="2" max="2" width="5" style="32" customWidth="1"/>
    <col min="3" max="3" width="15.28515625" style="32" bestFit="1" customWidth="1"/>
    <col min="4" max="4" width="13" style="32" bestFit="1" customWidth="1"/>
    <col min="5" max="5" width="9.85546875" style="32" bestFit="1" customWidth="1"/>
    <col min="6" max="6" width="6" style="16" bestFit="1" customWidth="1"/>
    <col min="7" max="7" width="8.5703125" style="17" bestFit="1" customWidth="1"/>
    <col min="8" max="8" width="3.5703125" style="15" bestFit="1" customWidth="1"/>
    <col min="9" max="9" width="6" style="32" bestFit="1" customWidth="1"/>
    <col min="10" max="10" width="8.5703125" style="32" bestFit="1" customWidth="1"/>
    <col min="11" max="11" width="3.5703125" style="32" bestFit="1" customWidth="1"/>
    <col min="12" max="12" width="6" style="16" bestFit="1" customWidth="1"/>
    <col min="13" max="13" width="8.5703125" style="17" bestFit="1" customWidth="1"/>
    <col min="14" max="14" width="3.5703125" style="15" bestFit="1" customWidth="1"/>
    <col min="15" max="15" width="8.5703125" style="16" bestFit="1" customWidth="1"/>
    <col min="16" max="16" width="3.5703125" style="17" bestFit="1" customWidth="1"/>
    <col min="17" max="16384" width="9.140625" style="32"/>
  </cols>
  <sheetData>
    <row r="1" spans="1:16" ht="13.15" customHeight="1" x14ac:dyDescent="0.2">
      <c r="A1" s="100" t="s">
        <v>42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</row>
    <row r="2" spans="1:16" ht="13.9" customHeight="1" thickBot="1" x14ac:dyDescent="0.25">
      <c r="A2" s="102" t="s">
        <v>0</v>
      </c>
      <c r="B2" s="104" t="s">
        <v>15</v>
      </c>
      <c r="C2" s="106" t="s">
        <v>16</v>
      </c>
      <c r="D2" s="106" t="s">
        <v>29</v>
      </c>
      <c r="E2" s="113" t="s">
        <v>40</v>
      </c>
      <c r="F2" s="101" t="s">
        <v>17</v>
      </c>
      <c r="G2" s="101"/>
      <c r="H2" s="101"/>
      <c r="I2" s="101" t="s">
        <v>18</v>
      </c>
      <c r="J2" s="101"/>
      <c r="K2" s="101"/>
      <c r="L2" s="101" t="s">
        <v>24</v>
      </c>
      <c r="M2" s="101"/>
      <c r="N2" s="101"/>
      <c r="O2" s="115" t="s">
        <v>34</v>
      </c>
      <c r="P2" s="116"/>
    </row>
    <row r="3" spans="1:16" ht="73.5" customHeight="1" x14ac:dyDescent="0.2">
      <c r="A3" s="103"/>
      <c r="B3" s="105"/>
      <c r="C3" s="107"/>
      <c r="D3" s="107"/>
      <c r="E3" s="114"/>
      <c r="F3" s="61" t="s">
        <v>19</v>
      </c>
      <c r="G3" s="62" t="s">
        <v>20</v>
      </c>
      <c r="H3" s="61" t="s">
        <v>21</v>
      </c>
      <c r="I3" s="61" t="s">
        <v>19</v>
      </c>
      <c r="J3" s="62" t="s">
        <v>20</v>
      </c>
      <c r="K3" s="61" t="s">
        <v>21</v>
      </c>
      <c r="L3" s="61" t="s">
        <v>19</v>
      </c>
      <c r="M3" s="62" t="s">
        <v>20</v>
      </c>
      <c r="N3" s="61" t="s">
        <v>21</v>
      </c>
      <c r="O3" s="62" t="s">
        <v>20</v>
      </c>
      <c r="P3" s="63" t="s">
        <v>21</v>
      </c>
    </row>
    <row r="4" spans="1:16" x14ac:dyDescent="0.2">
      <c r="A4" s="33">
        <f>P4</f>
        <v>1</v>
      </c>
      <c r="B4" s="64">
        <f>dane_TZ!A2</f>
        <v>301</v>
      </c>
      <c r="C4" s="11" t="str">
        <f>dane_TZ!B2</f>
        <v>Sławomir Frynas</v>
      </c>
      <c r="D4" s="11">
        <f>dane_TZ!C2</f>
        <v>0</v>
      </c>
      <c r="E4" s="11" t="str">
        <f>dane_TZ!D2</f>
        <v>Lublin</v>
      </c>
      <c r="F4" s="28">
        <f>TZ_E1!P3</f>
        <v>25</v>
      </c>
      <c r="G4" s="34">
        <f>IF(F4&lt;&gt;"",IF(ISNUMBER(F4),MAX(1000/_TSE1*(_TSE1-F4+MIN(F:F)),1),0),"")</f>
        <v>983.66013071895429</v>
      </c>
      <c r="H4" s="35">
        <f>IF(G4&lt;&gt;"",RANK(G4,G:G),"")</f>
        <v>2</v>
      </c>
      <c r="I4" s="36">
        <f>TZ_E2!P3</f>
        <v>252</v>
      </c>
      <c r="J4" s="34">
        <f>IF(I4&lt;&gt;"",IF(ISNUMBER(I4),MAX(1000/_TSE2*(_TSE2-I4+MIN(I:I)),1),0),"")</f>
        <v>1000</v>
      </c>
      <c r="K4" s="26">
        <f>IF(J4&lt;&gt;"",RANK(J4,J:J),"")</f>
        <v>1</v>
      </c>
      <c r="L4" s="28">
        <f>TZ_E3!P3</f>
        <v>49</v>
      </c>
      <c r="M4" s="34">
        <f>IF(L4&lt;&gt;"",IF(ISNUMBER(L4),MAX(1000/_TSE3*(_TSE3-L4+MIN(L:L)),1),0),"")</f>
        <v>1000</v>
      </c>
      <c r="N4" s="35">
        <f>IF(M4&lt;&gt;"",RANK(M4,M:M),"")</f>
        <v>1</v>
      </c>
      <c r="O4" s="27">
        <f>SUM(G4,J4,M4)</f>
        <v>2983.6601307189544</v>
      </c>
      <c r="P4" s="37">
        <f>IF(O4&lt;&gt;"",RANK(O4,O:O),"")</f>
        <v>1</v>
      </c>
    </row>
    <row r="5" spans="1:16" ht="25.5" x14ac:dyDescent="0.2">
      <c r="A5" s="33">
        <f>P5</f>
        <v>2</v>
      </c>
      <c r="B5" s="64">
        <f>dane_TZ!A3</f>
        <v>302</v>
      </c>
      <c r="C5" s="11" t="str">
        <f>dane_TZ!B3</f>
        <v>Piotr Lisiecki
Tomasz Lisiecki</v>
      </c>
      <c r="D5" s="11" t="str">
        <f>dane_TZ!C3</f>
        <v>AP Warszawa</v>
      </c>
      <c r="E5" s="11" t="str">
        <f>dane_TZ!D3</f>
        <v>Warszawa</v>
      </c>
      <c r="F5" s="28">
        <f>TZ_E1!P4</f>
        <v>0</v>
      </c>
      <c r="G5" s="34">
        <f>IF(F5&lt;&gt;"",IF(ISNUMBER(F5),MAX(1000/_TSE1*(_TSE1-F5+MIN(F:F)),1),0),"")</f>
        <v>1000</v>
      </c>
      <c r="H5" s="35">
        <f>IF(G5&lt;&gt;"",RANK(G5,G:G),"")</f>
        <v>1</v>
      </c>
      <c r="I5" s="36">
        <f>TZ_E2!P4</f>
        <v>404</v>
      </c>
      <c r="J5" s="34">
        <f>IF(I5&lt;&gt;"",IF(ISNUMBER(I5),MAX(1000/_TSE2*(_TSE2-I5+MIN(I:I)),1),0),"")</f>
        <v>906.17283950617275</v>
      </c>
      <c r="K5" s="26">
        <f>IF(J5&lt;&gt;"",RANK(J5,J:J),"")</f>
        <v>2</v>
      </c>
      <c r="L5" s="28" t="str">
        <f>TZ_E3!P4</f>
        <v>NKL</v>
      </c>
      <c r="M5" s="34">
        <f>IF(L5&lt;&gt;"",IF(ISNUMBER(L5),MAX(1000/_TSE3*(_TSE3-L5+MIN(L:L)),1),0),"")</f>
        <v>0</v>
      </c>
      <c r="N5" s="35">
        <f>IF(M5&lt;&gt;"",RANK(M5,M:M),"")</f>
        <v>2</v>
      </c>
      <c r="O5" s="27">
        <f>SUM(G5,J5,M5)</f>
        <v>1906.1728395061727</v>
      </c>
      <c r="P5" s="37">
        <f>IF(O5&lt;&gt;"",RANK(O5,O:O),"")</f>
        <v>2</v>
      </c>
    </row>
  </sheetData>
  <sortState ref="A4:P8">
    <sortCondition ref="B4:B8"/>
  </sortState>
  <mergeCells count="10">
    <mergeCell ref="A1:P1"/>
    <mergeCell ref="A2:A3"/>
    <mergeCell ref="B2:B3"/>
    <mergeCell ref="C2:C3"/>
    <mergeCell ref="D2:D3"/>
    <mergeCell ref="E2:E3"/>
    <mergeCell ref="F2:H2"/>
    <mergeCell ref="I2:K2"/>
    <mergeCell ref="L2:N2"/>
    <mergeCell ref="O2:P2"/>
  </mergeCells>
  <pageMargins left="0.25" right="0.25" top="0.75" bottom="0.75" header="0.3" footer="0.3"/>
  <pageSetup paperSize="9" scale="8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Q4"/>
  <sheetViews>
    <sheetView zoomScaleNormal="100" workbookViewId="0">
      <selection activeCell="C4" sqref="C4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7" ht="21.75" thickBot="1" x14ac:dyDescent="0.4">
      <c r="A1" s="44"/>
      <c r="B1" s="45" t="s">
        <v>38</v>
      </c>
      <c r="C1" s="46" t="s">
        <v>27</v>
      </c>
      <c r="D1" s="47" t="s">
        <v>39</v>
      </c>
      <c r="E1" s="48">
        <v>1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7" ht="15.75" thickBot="1" x14ac:dyDescent="0.35">
      <c r="A2" s="54" t="str">
        <f>dane_TZ!A1</f>
        <v>Nr</v>
      </c>
      <c r="B2" s="55" t="str">
        <f>dane_TZ!B1</f>
        <v>Nazwisko</v>
      </c>
      <c r="C2" s="55" t="str">
        <f>dane_TZ!C1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7" s="60" customFormat="1" ht="15.75" thickBot="1" x14ac:dyDescent="0.25">
      <c r="A3" s="56">
        <f>dane_TZ!A2</f>
        <v>301</v>
      </c>
      <c r="B3" s="57" t="str">
        <f>dane_TZ!B2</f>
        <v>Sławomir Frynas</v>
      </c>
      <c r="C3" s="57">
        <f>dane_TZ!C2</f>
        <v>0</v>
      </c>
      <c r="D3" s="43"/>
      <c r="E3" s="43"/>
      <c r="F3" s="43">
        <v>5</v>
      </c>
      <c r="G3" s="43"/>
      <c r="H3" s="43"/>
      <c r="I3" s="43"/>
      <c r="J3" s="43"/>
      <c r="K3" s="43"/>
      <c r="L3" s="43"/>
      <c r="M3" s="43"/>
      <c r="N3" s="43"/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25</v>
      </c>
    </row>
    <row r="4" spans="1:17" s="60" customFormat="1" ht="27.75" thickBot="1" x14ac:dyDescent="0.25">
      <c r="A4" s="56">
        <f>dane_TZ!A3</f>
        <v>302</v>
      </c>
      <c r="B4" s="57" t="str">
        <f>dane_TZ!B3</f>
        <v>Piotr Lisiecki
Tomasz Lisiecki</v>
      </c>
      <c r="C4" s="57" t="str">
        <f>dane_TZ!C3</f>
        <v>AP Warszawa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59">
        <f t="shared" ref="P4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0</v>
      </c>
      <c r="Q4" s="60" t="s">
        <v>74</v>
      </c>
    </row>
  </sheetData>
  <conditionalFormatting sqref="B3:N4">
    <cfRule type="expression" dxfId="3" priority="1">
      <formula>ISBLANK($O3)=FALSE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"/>
  <sheetViews>
    <sheetView zoomScaleNormal="100" workbookViewId="0">
      <selection activeCell="C4" sqref="C4"/>
    </sheetView>
  </sheetViews>
  <sheetFormatPr defaultColWidth="12.7109375" defaultRowHeight="15" x14ac:dyDescent="0.3"/>
  <cols>
    <col min="1" max="1" width="3.85546875" style="53" customWidth="1"/>
    <col min="2" max="2" width="22.85546875" style="53" customWidth="1"/>
    <col min="3" max="3" width="18.85546875" style="53" customWidth="1"/>
    <col min="4" max="4" width="8.28515625" style="53" bestFit="1" customWidth="1"/>
    <col min="5" max="5" width="7.7109375" style="53" bestFit="1" customWidth="1"/>
    <col min="6" max="6" width="16.57031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27</v>
      </c>
      <c r="D1" s="47" t="s">
        <v>39</v>
      </c>
      <c r="E1" s="48">
        <v>2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dane_TZ!A1</f>
        <v>Nr</v>
      </c>
      <c r="B2" s="55" t="str">
        <f>dane_TZ!B1</f>
        <v>Nazwisko</v>
      </c>
      <c r="C2" s="55" t="str">
        <f>dane_TZ!C1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5.75" thickBot="1" x14ac:dyDescent="0.25">
      <c r="A3" s="56">
        <f>dane_TZ!A2</f>
        <v>301</v>
      </c>
      <c r="B3" s="57" t="str">
        <f>dane_TZ!B2</f>
        <v>Sławomir Frynas</v>
      </c>
      <c r="C3" s="57">
        <f>dane_TZ!C2</f>
        <v>0</v>
      </c>
      <c r="D3" s="43">
        <v>10</v>
      </c>
      <c r="E3" s="43"/>
      <c r="F3" s="43" t="s">
        <v>72</v>
      </c>
      <c r="G3" s="43"/>
      <c r="H3" s="43"/>
      <c r="I3" s="43"/>
      <c r="J3" s="43">
        <v>1</v>
      </c>
      <c r="K3" s="43"/>
      <c r="L3" s="43"/>
      <c r="M3" s="43"/>
      <c r="N3" s="43">
        <v>32</v>
      </c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252</v>
      </c>
    </row>
    <row r="4" spans="1:16" s="60" customFormat="1" ht="27.75" thickBot="1" x14ac:dyDescent="0.25">
      <c r="A4" s="56">
        <f>dane_TZ!A3</f>
        <v>302</v>
      </c>
      <c r="B4" s="57" t="str">
        <f>dane_TZ!B3</f>
        <v>Piotr Lisiecki
Tomasz Lisiecki</v>
      </c>
      <c r="C4" s="57" t="str">
        <f>dane_TZ!C3</f>
        <v>AP Warszawa</v>
      </c>
      <c r="D4" s="43" t="s">
        <v>72</v>
      </c>
      <c r="E4" s="43"/>
      <c r="F4" s="43"/>
      <c r="G4" s="43"/>
      <c r="H4" s="43"/>
      <c r="I4" s="43"/>
      <c r="J4" s="43">
        <v>1</v>
      </c>
      <c r="K4" s="43"/>
      <c r="L4" s="43"/>
      <c r="M4" s="43"/>
      <c r="N4" s="43">
        <v>14</v>
      </c>
      <c r="O4" s="43"/>
      <c r="P4" s="59">
        <f t="shared" ref="P4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404</v>
      </c>
    </row>
  </sheetData>
  <conditionalFormatting sqref="B3:N4">
    <cfRule type="expression" dxfId="2" priority="1">
      <formula>ISBLANK($O3)=FALSE</formula>
    </cfRule>
  </conditionalFormatting>
  <pageMargins left="0.7" right="0.7" top="0.75" bottom="0.7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P4"/>
  <sheetViews>
    <sheetView zoomScaleNormal="100" workbookViewId="0">
      <selection activeCell="E16" sqref="E16"/>
    </sheetView>
  </sheetViews>
  <sheetFormatPr defaultColWidth="12.7109375" defaultRowHeight="15" x14ac:dyDescent="0.3"/>
  <cols>
    <col min="1" max="1" width="3.85546875" style="53" customWidth="1"/>
    <col min="2" max="2" width="22.42578125" style="53" customWidth="1"/>
    <col min="3" max="3" width="16.5703125" style="53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27</v>
      </c>
      <c r="D1" s="47" t="s">
        <v>39</v>
      </c>
      <c r="E1" s="48">
        <v>3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dane_TZ!A1</f>
        <v>Nr</v>
      </c>
      <c r="B2" s="55" t="str">
        <f>dane_TZ!B1</f>
        <v>Nazwisko</v>
      </c>
      <c r="C2" s="55" t="str">
        <f>dane_TZ!C1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8.75" customHeight="1" thickBot="1" x14ac:dyDescent="0.25">
      <c r="A3" s="56">
        <f>dane_TZ!A2</f>
        <v>301</v>
      </c>
      <c r="B3" s="57" t="str">
        <f>dane_TZ!B2</f>
        <v>Sławomir Frynas</v>
      </c>
      <c r="C3" s="57">
        <f>dane_TZ!C2</f>
        <v>0</v>
      </c>
      <c r="D3" s="43"/>
      <c r="E3" s="43"/>
      <c r="F3" s="43">
        <v>9</v>
      </c>
      <c r="G3" s="43"/>
      <c r="H3" s="43"/>
      <c r="I3" s="43"/>
      <c r="J3" s="43"/>
      <c r="K3" s="43"/>
      <c r="L3" s="43"/>
      <c r="M3" s="43"/>
      <c r="N3" s="43">
        <v>24</v>
      </c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49</v>
      </c>
    </row>
    <row r="4" spans="1:16" s="60" customFormat="1" ht="27.75" thickBot="1" x14ac:dyDescent="0.25">
      <c r="A4" s="56">
        <f>dane_TZ!A3</f>
        <v>302</v>
      </c>
      <c r="B4" s="57" t="str">
        <f>dane_TZ!B3</f>
        <v>Piotr Lisiecki
Tomasz Lisiecki</v>
      </c>
      <c r="C4" s="57" t="str">
        <f>dane_TZ!C3</f>
        <v>AP Warszawa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 t="s">
        <v>102</v>
      </c>
      <c r="P4" s="59" t="str">
        <f t="shared" ref="P4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NKL</v>
      </c>
    </row>
  </sheetData>
  <conditionalFormatting sqref="B3:N4">
    <cfRule type="expression" dxfId="1" priority="1">
      <formula>ISBLANK($O3)=FALSE</formula>
    </cfRule>
  </conditionalFormatting>
  <pageMargins left="0.7" right="0.7" top="0.75" bottom="0.75" header="0.3" footer="0.3"/>
  <pageSetup paperSize="9" scale="8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7" workbookViewId="0">
      <selection activeCell="C22" sqref="C22"/>
    </sheetView>
  </sheetViews>
  <sheetFormatPr defaultRowHeight="12.75" x14ac:dyDescent="0.2"/>
  <cols>
    <col min="1" max="1" width="7" style="29" customWidth="1"/>
    <col min="2" max="2" width="30.7109375" style="29" customWidth="1"/>
    <col min="3" max="3" width="17.140625" style="30" customWidth="1"/>
    <col min="4" max="4" width="11.85546875" style="30" customWidth="1"/>
    <col min="5" max="5" width="6.7109375" bestFit="1" customWidth="1"/>
    <col min="16" max="16" width="15.140625" customWidth="1"/>
  </cols>
  <sheetData>
    <row r="1" spans="1:17" x14ac:dyDescent="0.2">
      <c r="A1" s="31" t="s">
        <v>30</v>
      </c>
      <c r="B1" s="77" t="s">
        <v>28</v>
      </c>
      <c r="C1" s="31" t="s">
        <v>29</v>
      </c>
      <c r="D1" s="31" t="s">
        <v>40</v>
      </c>
      <c r="E1" s="31" t="s">
        <v>35</v>
      </c>
      <c r="F1" s="85" t="s">
        <v>43</v>
      </c>
      <c r="G1" s="85" t="s">
        <v>44</v>
      </c>
      <c r="H1" s="85" t="s">
        <v>45</v>
      </c>
      <c r="I1" s="85" t="s">
        <v>46</v>
      </c>
    </row>
    <row r="2" spans="1:17" x14ac:dyDescent="0.2">
      <c r="A2" s="31">
        <v>1</v>
      </c>
      <c r="B2" s="79"/>
      <c r="C2" s="82"/>
      <c r="D2" s="82"/>
      <c r="E2" s="31"/>
      <c r="F2" s="85"/>
      <c r="G2" s="85"/>
      <c r="H2" s="85"/>
      <c r="I2" s="85"/>
    </row>
    <row r="3" spans="1:17" ht="45" x14ac:dyDescent="0.2">
      <c r="A3" s="31">
        <v>2</v>
      </c>
      <c r="B3" s="80" t="s">
        <v>141</v>
      </c>
      <c r="C3" s="83" t="s">
        <v>218</v>
      </c>
      <c r="D3" s="66" t="s">
        <v>58</v>
      </c>
      <c r="E3" s="31" t="s">
        <v>33</v>
      </c>
      <c r="F3" s="90"/>
      <c r="G3" s="85"/>
      <c r="H3" s="85"/>
      <c r="I3" s="85"/>
    </row>
    <row r="4" spans="1:17" x14ac:dyDescent="0.2">
      <c r="A4" s="31">
        <v>3</v>
      </c>
      <c r="B4" s="81"/>
      <c r="C4" s="82"/>
      <c r="D4" s="82"/>
      <c r="E4" s="31"/>
      <c r="F4" s="90"/>
      <c r="G4" s="85"/>
      <c r="H4" s="85"/>
      <c r="I4" s="85"/>
      <c r="L4" t="s">
        <v>47</v>
      </c>
    </row>
    <row r="5" spans="1:17" ht="30" x14ac:dyDescent="0.2">
      <c r="A5" s="31">
        <v>4</v>
      </c>
      <c r="B5" s="80" t="s">
        <v>68</v>
      </c>
      <c r="C5" s="83" t="s">
        <v>220</v>
      </c>
      <c r="D5" s="66" t="s">
        <v>58</v>
      </c>
      <c r="E5" s="31" t="s">
        <v>33</v>
      </c>
      <c r="F5" s="90"/>
      <c r="G5" s="85"/>
      <c r="H5" s="85"/>
      <c r="I5" s="85"/>
    </row>
    <row r="6" spans="1:17" ht="24" x14ac:dyDescent="0.2">
      <c r="A6" s="31">
        <v>5</v>
      </c>
      <c r="B6" s="80" t="s">
        <v>66</v>
      </c>
      <c r="C6" s="83" t="s">
        <v>221</v>
      </c>
      <c r="D6" s="66" t="s">
        <v>58</v>
      </c>
      <c r="E6" s="31" t="s">
        <v>33</v>
      </c>
      <c r="F6" s="90"/>
      <c r="G6" s="85"/>
      <c r="H6" s="85"/>
      <c r="I6" s="85"/>
    </row>
    <row r="7" spans="1:17" ht="24" x14ac:dyDescent="0.2">
      <c r="A7" s="31">
        <v>6</v>
      </c>
      <c r="B7" s="80" t="s">
        <v>67</v>
      </c>
      <c r="C7" s="83" t="s">
        <v>222</v>
      </c>
      <c r="D7" s="66" t="s">
        <v>58</v>
      </c>
      <c r="E7" s="31" t="s">
        <v>33</v>
      </c>
      <c r="F7" s="90"/>
      <c r="G7" s="85"/>
      <c r="H7" s="85"/>
      <c r="I7" s="85"/>
    </row>
    <row r="8" spans="1:17" ht="30" x14ac:dyDescent="0.2">
      <c r="A8" s="31">
        <v>7</v>
      </c>
      <c r="B8" s="80" t="s">
        <v>69</v>
      </c>
      <c r="C8" s="83" t="s">
        <v>223</v>
      </c>
      <c r="D8" s="66" t="s">
        <v>58</v>
      </c>
      <c r="E8" s="31" t="s">
        <v>33</v>
      </c>
      <c r="F8" s="90"/>
      <c r="G8" s="85"/>
      <c r="H8" s="85"/>
      <c r="I8" s="85"/>
    </row>
    <row r="9" spans="1:17" ht="24" x14ac:dyDescent="0.2">
      <c r="A9" s="31">
        <v>8</v>
      </c>
      <c r="B9" s="80" t="s">
        <v>142</v>
      </c>
      <c r="C9" s="83" t="s">
        <v>224</v>
      </c>
      <c r="D9" s="66" t="s">
        <v>58</v>
      </c>
      <c r="E9" s="31" t="s">
        <v>33</v>
      </c>
      <c r="F9" s="90"/>
      <c r="G9" s="85"/>
      <c r="H9" s="85"/>
      <c r="I9" s="85"/>
    </row>
    <row r="10" spans="1:17" ht="30" x14ac:dyDescent="0.2">
      <c r="A10" s="31">
        <v>9</v>
      </c>
      <c r="B10" s="80" t="s">
        <v>143</v>
      </c>
      <c r="C10" s="83" t="s">
        <v>225</v>
      </c>
      <c r="D10" s="66" t="s">
        <v>58</v>
      </c>
      <c r="E10" s="31" t="s">
        <v>33</v>
      </c>
      <c r="F10" s="90"/>
      <c r="G10" s="85"/>
      <c r="H10" s="85"/>
      <c r="I10" s="85"/>
    </row>
    <row r="11" spans="1:17" ht="30" x14ac:dyDescent="0.2">
      <c r="A11" s="31">
        <v>10</v>
      </c>
      <c r="B11" s="80" t="s">
        <v>144</v>
      </c>
      <c r="C11" s="83" t="s">
        <v>226</v>
      </c>
      <c r="D11" s="66" t="s">
        <v>58</v>
      </c>
      <c r="E11" s="31" t="s">
        <v>33</v>
      </c>
      <c r="F11" s="90"/>
      <c r="G11" s="85"/>
      <c r="H11" s="85"/>
      <c r="I11" s="85"/>
    </row>
    <row r="12" spans="1:17" ht="45" x14ac:dyDescent="0.2">
      <c r="A12" s="31">
        <v>11</v>
      </c>
      <c r="B12" s="80" t="s">
        <v>145</v>
      </c>
      <c r="C12" s="83" t="s">
        <v>227</v>
      </c>
      <c r="D12" s="66" t="s">
        <v>58</v>
      </c>
      <c r="E12" s="31" t="s">
        <v>33</v>
      </c>
      <c r="F12" s="90"/>
      <c r="G12" s="85"/>
      <c r="H12" s="85"/>
      <c r="I12" s="85"/>
    </row>
    <row r="13" spans="1:17" ht="30" x14ac:dyDescent="0.2">
      <c r="A13" s="31">
        <v>12</v>
      </c>
      <c r="B13" s="80" t="s">
        <v>188</v>
      </c>
      <c r="C13" s="83" t="s">
        <v>228</v>
      </c>
      <c r="D13" s="66" t="s">
        <v>58</v>
      </c>
      <c r="E13" s="31" t="s">
        <v>33</v>
      </c>
      <c r="F13" s="90"/>
      <c r="G13" s="85"/>
      <c r="H13" s="85"/>
      <c r="I13" s="85"/>
    </row>
    <row r="14" spans="1:17" x14ac:dyDescent="0.2">
      <c r="A14" s="31">
        <v>13</v>
      </c>
      <c r="B14" s="81"/>
      <c r="C14" s="82"/>
      <c r="D14" s="82"/>
      <c r="E14" s="31"/>
      <c r="F14" s="90"/>
      <c r="G14" s="85"/>
      <c r="H14" s="85"/>
      <c r="I14" s="85"/>
    </row>
    <row r="15" spans="1:17" ht="30" x14ac:dyDescent="0.2">
      <c r="A15" s="31">
        <v>14</v>
      </c>
      <c r="B15" s="80" t="s">
        <v>146</v>
      </c>
      <c r="C15" s="83" t="s">
        <v>219</v>
      </c>
      <c r="D15" s="66" t="s">
        <v>58</v>
      </c>
      <c r="E15" s="31" t="s">
        <v>33</v>
      </c>
      <c r="F15" s="90"/>
      <c r="G15" s="85"/>
      <c r="H15" s="85"/>
      <c r="I15" s="85"/>
    </row>
    <row r="16" spans="1:17" ht="25.5" x14ac:dyDescent="0.2">
      <c r="A16" s="31">
        <v>15</v>
      </c>
      <c r="B16" s="98" t="s">
        <v>149</v>
      </c>
      <c r="C16" s="86" t="s">
        <v>231</v>
      </c>
      <c r="D16" s="86" t="s">
        <v>187</v>
      </c>
      <c r="E16" s="31" t="s">
        <v>33</v>
      </c>
      <c r="F16" s="90"/>
      <c r="G16" s="85"/>
      <c r="H16" s="85"/>
      <c r="I16" s="85"/>
      <c r="P16" s="78"/>
      <c r="Q16" s="78"/>
    </row>
    <row r="17" spans="1:17" ht="25.5" x14ac:dyDescent="0.2">
      <c r="A17" s="31">
        <v>16</v>
      </c>
      <c r="B17" s="98" t="s">
        <v>150</v>
      </c>
      <c r="C17" s="86" t="s">
        <v>232</v>
      </c>
      <c r="D17" s="86" t="s">
        <v>187</v>
      </c>
      <c r="E17" s="31" t="s">
        <v>33</v>
      </c>
      <c r="F17" s="90"/>
      <c r="G17" s="85"/>
      <c r="H17" s="85"/>
      <c r="I17" s="85"/>
      <c r="P17" s="78"/>
      <c r="Q17" s="78"/>
    </row>
    <row r="18" spans="1:17" ht="38.25" x14ac:dyDescent="0.2">
      <c r="A18" s="31">
        <v>17</v>
      </c>
      <c r="B18" s="98" t="s">
        <v>151</v>
      </c>
      <c r="C18" s="86" t="s">
        <v>233</v>
      </c>
      <c r="D18" s="86" t="s">
        <v>187</v>
      </c>
      <c r="E18" s="31" t="s">
        <v>33</v>
      </c>
      <c r="F18" s="90"/>
      <c r="G18" s="85"/>
      <c r="H18" s="85"/>
      <c r="I18" s="85"/>
      <c r="P18" s="78"/>
      <c r="Q18" s="78"/>
    </row>
    <row r="19" spans="1:17" ht="25.5" x14ac:dyDescent="0.2">
      <c r="A19" s="31">
        <v>18</v>
      </c>
      <c r="B19" s="98" t="s">
        <v>152</v>
      </c>
      <c r="C19" s="86" t="s">
        <v>234</v>
      </c>
      <c r="D19" s="86" t="s">
        <v>187</v>
      </c>
      <c r="E19" s="31" t="s">
        <v>33</v>
      </c>
      <c r="F19" s="90"/>
      <c r="G19" s="85"/>
      <c r="H19" s="85"/>
      <c r="I19" s="85"/>
      <c r="P19" s="78"/>
      <c r="Q19" s="78"/>
    </row>
    <row r="20" spans="1:17" ht="38.25" x14ac:dyDescent="0.2">
      <c r="A20" s="31">
        <v>19</v>
      </c>
      <c r="B20" s="98" t="s">
        <v>153</v>
      </c>
      <c r="C20" s="86" t="s">
        <v>235</v>
      </c>
      <c r="D20" s="86" t="s">
        <v>187</v>
      </c>
      <c r="E20" s="31" t="s">
        <v>33</v>
      </c>
      <c r="F20" s="90"/>
      <c r="G20" s="85"/>
      <c r="H20" s="85"/>
      <c r="I20" s="85"/>
      <c r="P20" s="78"/>
      <c r="Q20" s="78"/>
    </row>
    <row r="21" spans="1:17" ht="38.25" x14ac:dyDescent="0.2">
      <c r="A21" s="31">
        <v>20</v>
      </c>
      <c r="B21" s="98" t="s">
        <v>154</v>
      </c>
      <c r="C21" s="86" t="s">
        <v>236</v>
      </c>
      <c r="D21" s="86" t="s">
        <v>187</v>
      </c>
      <c r="E21" s="31" t="s">
        <v>33</v>
      </c>
      <c r="F21" s="90"/>
      <c r="G21" s="85"/>
      <c r="H21" s="85"/>
      <c r="I21" s="85"/>
      <c r="P21" s="78"/>
      <c r="Q21" s="78"/>
    </row>
    <row r="22" spans="1:17" ht="25.5" x14ac:dyDescent="0.2">
      <c r="A22" s="31">
        <v>21</v>
      </c>
      <c r="B22" s="98" t="s">
        <v>155</v>
      </c>
      <c r="C22" s="86" t="s">
        <v>237</v>
      </c>
      <c r="D22" s="86" t="s">
        <v>187</v>
      </c>
      <c r="E22" s="31" t="s">
        <v>33</v>
      </c>
      <c r="F22" s="90"/>
      <c r="G22" s="85"/>
      <c r="H22" s="85"/>
      <c r="I22" s="85"/>
      <c r="P22" s="78"/>
      <c r="Q22" s="78"/>
    </row>
    <row r="23" spans="1:17" ht="27" customHeight="1" x14ac:dyDescent="0.2">
      <c r="A23" s="31">
        <v>22</v>
      </c>
      <c r="B23" s="86" t="s">
        <v>59</v>
      </c>
      <c r="C23" s="86" t="s">
        <v>186</v>
      </c>
      <c r="D23" s="86" t="s">
        <v>56</v>
      </c>
      <c r="E23" s="31" t="s">
        <v>33</v>
      </c>
      <c r="F23" s="85"/>
      <c r="G23" s="85"/>
      <c r="H23" s="85"/>
      <c r="I23" s="85"/>
    </row>
    <row r="24" spans="1:17" ht="27" customHeight="1" x14ac:dyDescent="0.2">
      <c r="A24" s="31">
        <v>23</v>
      </c>
      <c r="B24" s="86" t="s">
        <v>50</v>
      </c>
      <c r="C24" s="66"/>
      <c r="D24" s="66" t="s">
        <v>185</v>
      </c>
      <c r="E24" s="31" t="s">
        <v>33</v>
      </c>
      <c r="F24" s="38"/>
      <c r="G24" s="38"/>
      <c r="H24" s="38"/>
      <c r="I24" s="38"/>
    </row>
    <row r="25" spans="1:17" ht="61.5" customHeight="1" x14ac:dyDescent="0.2">
      <c r="A25" s="31">
        <v>24</v>
      </c>
      <c r="B25" s="80" t="s">
        <v>147</v>
      </c>
      <c r="C25" s="83" t="s">
        <v>229</v>
      </c>
      <c r="D25" s="66" t="s">
        <v>58</v>
      </c>
      <c r="E25" s="31" t="s">
        <v>33</v>
      </c>
      <c r="F25" s="38"/>
      <c r="G25" s="38"/>
      <c r="H25" s="38"/>
      <c r="I25" s="38"/>
    </row>
    <row r="26" spans="1:17" ht="27" customHeight="1" x14ac:dyDescent="0.2">
      <c r="A26" s="31">
        <v>25</v>
      </c>
      <c r="B26" s="65" t="s">
        <v>148</v>
      </c>
      <c r="C26" s="83" t="s">
        <v>230</v>
      </c>
      <c r="D26" s="66" t="s">
        <v>58</v>
      </c>
      <c r="E26" s="31" t="s">
        <v>33</v>
      </c>
      <c r="F26" s="38"/>
      <c r="G26" s="38"/>
      <c r="H26" s="38"/>
      <c r="I26" s="38"/>
    </row>
  </sheetData>
  <pageMargins left="0.25" right="0.25" top="0.75" bottom="0.75" header="0.3" footer="0.3"/>
  <pageSetup paperSize="9" scale="7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>
    <pageSetUpPr fitToPage="1"/>
  </sheetPr>
  <dimension ref="A1:L40"/>
  <sheetViews>
    <sheetView topLeftCell="A28" zoomScaleNormal="100" workbookViewId="0">
      <selection activeCell="F35" sqref="F35"/>
    </sheetView>
  </sheetViews>
  <sheetFormatPr defaultRowHeight="11.25" x14ac:dyDescent="0.2"/>
  <cols>
    <col min="1" max="1" width="7" style="14" customWidth="1"/>
    <col min="2" max="2" width="30.7109375" style="132" customWidth="1"/>
    <col min="3" max="3" width="13.42578125" style="132" customWidth="1"/>
    <col min="4" max="4" width="10.28515625" style="132" customWidth="1"/>
    <col min="5" max="5" width="6.28515625" style="122" bestFit="1" customWidth="1"/>
    <col min="6" max="9" width="9.140625" style="122"/>
    <col min="10" max="12" width="24.42578125" style="122" customWidth="1"/>
    <col min="13" max="16384" width="9.140625" style="122"/>
  </cols>
  <sheetData>
    <row r="1" spans="1:9" ht="36.75" customHeight="1" x14ac:dyDescent="0.2">
      <c r="A1" s="85" t="s">
        <v>30</v>
      </c>
      <c r="B1" s="85" t="s">
        <v>28</v>
      </c>
      <c r="C1" s="85" t="s">
        <v>29</v>
      </c>
      <c r="D1" s="85" t="s">
        <v>40</v>
      </c>
      <c r="E1" s="38" t="s">
        <v>32</v>
      </c>
      <c r="F1" s="38" t="s">
        <v>43</v>
      </c>
      <c r="G1" s="38" t="s">
        <v>44</v>
      </c>
      <c r="H1" s="38" t="s">
        <v>45</v>
      </c>
      <c r="I1" s="38" t="s">
        <v>46</v>
      </c>
    </row>
    <row r="2" spans="1:9" ht="36.75" customHeight="1" x14ac:dyDescent="0.2">
      <c r="A2" s="85">
        <v>101</v>
      </c>
      <c r="B2" s="125" t="s">
        <v>156</v>
      </c>
      <c r="C2" s="85" t="s">
        <v>191</v>
      </c>
      <c r="D2" s="85" t="s">
        <v>58</v>
      </c>
      <c r="E2" s="38" t="s">
        <v>31</v>
      </c>
      <c r="F2" s="67"/>
      <c r="G2" s="38"/>
      <c r="H2" s="38"/>
      <c r="I2" s="38"/>
    </row>
    <row r="3" spans="1:9" ht="33.75" x14ac:dyDescent="0.2">
      <c r="A3" s="85">
        <v>102</v>
      </c>
      <c r="B3" s="125" t="s">
        <v>157</v>
      </c>
      <c r="C3" s="85" t="s">
        <v>192</v>
      </c>
      <c r="D3" s="85" t="s">
        <v>58</v>
      </c>
      <c r="E3" s="38" t="s">
        <v>31</v>
      </c>
      <c r="F3" s="67"/>
      <c r="G3" s="38"/>
      <c r="H3" s="38"/>
      <c r="I3" s="38"/>
    </row>
    <row r="4" spans="1:9" ht="33.75" x14ac:dyDescent="0.2">
      <c r="A4" s="85">
        <v>103</v>
      </c>
      <c r="B4" s="125" t="s">
        <v>158</v>
      </c>
      <c r="C4" s="85" t="s">
        <v>193</v>
      </c>
      <c r="D4" s="85" t="s">
        <v>58</v>
      </c>
      <c r="E4" s="38" t="s">
        <v>31</v>
      </c>
      <c r="F4" s="67"/>
      <c r="G4" s="38"/>
      <c r="H4" s="38"/>
      <c r="I4" s="38"/>
    </row>
    <row r="5" spans="1:9" ht="36.75" customHeight="1" x14ac:dyDescent="0.2">
      <c r="A5" s="85">
        <v>104</v>
      </c>
      <c r="B5" s="125" t="s">
        <v>159</v>
      </c>
      <c r="C5" s="85" t="s">
        <v>194</v>
      </c>
      <c r="D5" s="85" t="s">
        <v>58</v>
      </c>
      <c r="E5" s="38" t="s">
        <v>31</v>
      </c>
      <c r="F5" s="67"/>
      <c r="G5" s="38"/>
      <c r="H5" s="38"/>
      <c r="I5" s="38"/>
    </row>
    <row r="6" spans="1:9" s="128" customFormat="1" ht="16.5" customHeight="1" x14ac:dyDescent="0.2">
      <c r="A6" s="84">
        <v>105</v>
      </c>
      <c r="B6" s="84"/>
      <c r="C6" s="84"/>
      <c r="D6" s="84"/>
      <c r="E6" s="126"/>
      <c r="F6" s="127"/>
      <c r="G6" s="126"/>
      <c r="H6" s="126"/>
      <c r="I6" s="126"/>
    </row>
    <row r="7" spans="1:9" ht="33.75" x14ac:dyDescent="0.2">
      <c r="A7" s="85">
        <v>106</v>
      </c>
      <c r="B7" s="125" t="s">
        <v>160</v>
      </c>
      <c r="C7" s="85" t="s">
        <v>195</v>
      </c>
      <c r="D7" s="85" t="s">
        <v>58</v>
      </c>
      <c r="E7" s="38" t="s">
        <v>31</v>
      </c>
      <c r="F7" s="67"/>
      <c r="G7" s="38"/>
      <c r="H7" s="38"/>
      <c r="I7" s="38"/>
    </row>
    <row r="8" spans="1:9" ht="33.75" x14ac:dyDescent="0.2">
      <c r="A8" s="85">
        <v>107</v>
      </c>
      <c r="B8" s="125" t="s">
        <v>161</v>
      </c>
      <c r="C8" s="85" t="s">
        <v>196</v>
      </c>
      <c r="D8" s="85" t="s">
        <v>58</v>
      </c>
      <c r="E8" s="38" t="s">
        <v>31</v>
      </c>
      <c r="F8" s="67"/>
      <c r="G8" s="38"/>
      <c r="H8" s="38"/>
      <c r="I8" s="38"/>
    </row>
    <row r="9" spans="1:9" ht="36.75" customHeight="1" x14ac:dyDescent="0.2">
      <c r="A9" s="85">
        <v>108</v>
      </c>
      <c r="B9" s="125" t="s">
        <v>162</v>
      </c>
      <c r="C9" s="85" t="s">
        <v>197</v>
      </c>
      <c r="D9" s="85" t="s">
        <v>58</v>
      </c>
      <c r="E9" s="38" t="s">
        <v>31</v>
      </c>
      <c r="F9" s="67"/>
      <c r="G9" s="38"/>
      <c r="H9" s="38"/>
      <c r="I9" s="38"/>
    </row>
    <row r="10" spans="1:9" ht="33.75" x14ac:dyDescent="0.2">
      <c r="A10" s="85">
        <v>109</v>
      </c>
      <c r="B10" s="125" t="s">
        <v>163</v>
      </c>
      <c r="C10" s="85" t="s">
        <v>198</v>
      </c>
      <c r="D10" s="85" t="s">
        <v>58</v>
      </c>
      <c r="E10" s="38" t="s">
        <v>31</v>
      </c>
      <c r="F10" s="67"/>
      <c r="G10" s="38"/>
      <c r="H10" s="38"/>
      <c r="I10" s="38"/>
    </row>
    <row r="11" spans="1:9" ht="33.75" x14ac:dyDescent="0.2">
      <c r="A11" s="85">
        <v>110</v>
      </c>
      <c r="B11" s="125" t="s">
        <v>164</v>
      </c>
      <c r="C11" s="85" t="s">
        <v>199</v>
      </c>
      <c r="D11" s="85" t="s">
        <v>58</v>
      </c>
      <c r="E11" s="38" t="s">
        <v>31</v>
      </c>
      <c r="F11" s="67"/>
      <c r="G11" s="38"/>
      <c r="H11" s="38"/>
      <c r="I11" s="38"/>
    </row>
    <row r="12" spans="1:9" ht="36.75" customHeight="1" x14ac:dyDescent="0.2">
      <c r="A12" s="85">
        <v>111</v>
      </c>
      <c r="B12" s="125" t="s">
        <v>165</v>
      </c>
      <c r="C12" s="85" t="s">
        <v>200</v>
      </c>
      <c r="D12" s="85" t="s">
        <v>58</v>
      </c>
      <c r="E12" s="38" t="s">
        <v>31</v>
      </c>
      <c r="F12" s="67"/>
      <c r="G12" s="38"/>
      <c r="H12" s="38"/>
      <c r="I12" s="38"/>
    </row>
    <row r="13" spans="1:9" ht="9" customHeight="1" x14ac:dyDescent="0.2">
      <c r="A13" s="85">
        <v>112</v>
      </c>
      <c r="B13" s="84"/>
      <c r="C13" s="85"/>
      <c r="D13" s="85"/>
      <c r="E13" s="39"/>
      <c r="F13" s="67"/>
      <c r="G13" s="38"/>
      <c r="H13" s="38"/>
      <c r="I13" s="38"/>
    </row>
    <row r="14" spans="1:9" ht="36.75" customHeight="1" x14ac:dyDescent="0.2">
      <c r="A14" s="85">
        <v>113</v>
      </c>
      <c r="B14" s="125" t="s">
        <v>70</v>
      </c>
      <c r="C14" s="85" t="s">
        <v>201</v>
      </c>
      <c r="D14" s="85" t="s">
        <v>58</v>
      </c>
      <c r="E14" s="38" t="s">
        <v>31</v>
      </c>
      <c r="F14" s="67"/>
      <c r="G14" s="38"/>
      <c r="H14" s="38"/>
      <c r="I14" s="38"/>
    </row>
    <row r="15" spans="1:9" ht="33.75" x14ac:dyDescent="0.2">
      <c r="A15" s="85">
        <v>114</v>
      </c>
      <c r="B15" s="125" t="s">
        <v>166</v>
      </c>
      <c r="C15" s="85" t="s">
        <v>202</v>
      </c>
      <c r="D15" s="85" t="s">
        <v>58</v>
      </c>
      <c r="E15" s="38" t="s">
        <v>31</v>
      </c>
      <c r="F15" s="67"/>
      <c r="G15" s="38"/>
      <c r="H15" s="38"/>
      <c r="I15" s="38"/>
    </row>
    <row r="16" spans="1:9" ht="22.5" x14ac:dyDescent="0.2">
      <c r="A16" s="85">
        <v>115</v>
      </c>
      <c r="B16" s="125" t="s">
        <v>203</v>
      </c>
      <c r="C16" s="85" t="s">
        <v>204</v>
      </c>
      <c r="D16" s="85" t="s">
        <v>58</v>
      </c>
      <c r="E16" s="38" t="s">
        <v>31</v>
      </c>
      <c r="F16" s="67"/>
      <c r="G16" s="38"/>
      <c r="H16" s="38"/>
      <c r="I16" s="38"/>
    </row>
    <row r="17" spans="1:9" ht="33.75" x14ac:dyDescent="0.2">
      <c r="A17" s="85">
        <v>116</v>
      </c>
      <c r="B17" s="125" t="s">
        <v>167</v>
      </c>
      <c r="C17" s="85" t="s">
        <v>205</v>
      </c>
      <c r="D17" s="85" t="s">
        <v>58</v>
      </c>
      <c r="E17" s="38" t="s">
        <v>31</v>
      </c>
      <c r="F17" s="67"/>
      <c r="G17" s="38"/>
      <c r="H17" s="38"/>
      <c r="I17" s="38"/>
    </row>
    <row r="18" spans="1:9" ht="36.75" customHeight="1" x14ac:dyDescent="0.2">
      <c r="A18" s="85">
        <v>117</v>
      </c>
      <c r="B18" s="125" t="s">
        <v>168</v>
      </c>
      <c r="C18" s="85" t="s">
        <v>206</v>
      </c>
      <c r="D18" s="85" t="s">
        <v>58</v>
      </c>
      <c r="E18" s="38" t="s">
        <v>31</v>
      </c>
      <c r="F18" s="67"/>
      <c r="G18" s="38"/>
      <c r="H18" s="38"/>
      <c r="I18" s="38"/>
    </row>
    <row r="19" spans="1:9" ht="36.75" customHeight="1" x14ac:dyDescent="0.2">
      <c r="A19" s="85">
        <v>118</v>
      </c>
      <c r="B19" s="125" t="s">
        <v>169</v>
      </c>
      <c r="C19" s="85" t="s">
        <v>207</v>
      </c>
      <c r="D19" s="85" t="s">
        <v>58</v>
      </c>
      <c r="E19" s="38" t="s">
        <v>31</v>
      </c>
      <c r="F19" s="67"/>
      <c r="G19" s="38"/>
      <c r="H19" s="38"/>
      <c r="I19" s="38"/>
    </row>
    <row r="20" spans="1:9" ht="36.75" customHeight="1" x14ac:dyDescent="0.2">
      <c r="A20" s="85">
        <v>119</v>
      </c>
      <c r="B20" s="125" t="s">
        <v>170</v>
      </c>
      <c r="C20" s="85" t="s">
        <v>208</v>
      </c>
      <c r="D20" s="85" t="s">
        <v>58</v>
      </c>
      <c r="E20" s="38" t="s">
        <v>31</v>
      </c>
      <c r="F20" s="67"/>
      <c r="G20" s="38"/>
      <c r="H20" s="38"/>
      <c r="I20" s="38"/>
    </row>
    <row r="21" spans="1:9" ht="36.75" customHeight="1" x14ac:dyDescent="0.2">
      <c r="A21" s="85">
        <v>120</v>
      </c>
      <c r="B21" s="125" t="s">
        <v>171</v>
      </c>
      <c r="C21" s="85" t="s">
        <v>209</v>
      </c>
      <c r="D21" s="85" t="s">
        <v>58</v>
      </c>
      <c r="E21" s="38" t="s">
        <v>31</v>
      </c>
      <c r="F21" s="67"/>
      <c r="G21" s="38"/>
      <c r="H21" s="38"/>
      <c r="I21" s="38"/>
    </row>
    <row r="22" spans="1:9" ht="36.75" customHeight="1" x14ac:dyDescent="0.2">
      <c r="A22" s="85">
        <v>121</v>
      </c>
      <c r="B22" s="125" t="s">
        <v>172</v>
      </c>
      <c r="C22" s="85" t="s">
        <v>210</v>
      </c>
      <c r="D22" s="85" t="s">
        <v>58</v>
      </c>
      <c r="E22" s="38" t="s">
        <v>31</v>
      </c>
      <c r="F22" s="67"/>
      <c r="G22" s="38"/>
      <c r="H22" s="38"/>
      <c r="I22" s="38"/>
    </row>
    <row r="23" spans="1:9" ht="36.75" customHeight="1" x14ac:dyDescent="0.2">
      <c r="A23" s="85">
        <v>122</v>
      </c>
      <c r="B23" s="125" t="s">
        <v>173</v>
      </c>
      <c r="C23" s="85" t="s">
        <v>211</v>
      </c>
      <c r="D23" s="85" t="s">
        <v>58</v>
      </c>
      <c r="E23" s="38" t="s">
        <v>31</v>
      </c>
      <c r="F23" s="67"/>
      <c r="G23" s="38"/>
      <c r="H23" s="38"/>
      <c r="I23" s="38"/>
    </row>
    <row r="24" spans="1:9" ht="33.75" x14ac:dyDescent="0.2">
      <c r="A24" s="85">
        <v>123</v>
      </c>
      <c r="B24" s="125" t="s">
        <v>174</v>
      </c>
      <c r="C24" s="85" t="s">
        <v>212</v>
      </c>
      <c r="D24" s="85" t="s">
        <v>58</v>
      </c>
      <c r="E24" s="38" t="s">
        <v>31</v>
      </c>
      <c r="F24" s="67"/>
      <c r="G24" s="38"/>
      <c r="H24" s="38"/>
      <c r="I24" s="38"/>
    </row>
    <row r="25" spans="1:9" ht="36.75" customHeight="1" x14ac:dyDescent="0.2">
      <c r="A25" s="85">
        <v>124</v>
      </c>
      <c r="B25" s="85"/>
      <c r="C25" s="85"/>
      <c r="D25" s="85"/>
      <c r="E25" s="39"/>
      <c r="F25" s="67"/>
      <c r="G25" s="38"/>
      <c r="H25" s="38"/>
      <c r="I25" s="38"/>
    </row>
    <row r="26" spans="1:9" ht="33.75" x14ac:dyDescent="0.2">
      <c r="A26" s="85">
        <v>125</v>
      </c>
      <c r="B26" s="125" t="s">
        <v>175</v>
      </c>
      <c r="C26" s="85" t="s">
        <v>213</v>
      </c>
      <c r="D26" s="85" t="s">
        <v>58</v>
      </c>
      <c r="E26" s="38" t="s">
        <v>31</v>
      </c>
      <c r="F26" s="67"/>
      <c r="G26" s="38"/>
      <c r="H26" s="38"/>
      <c r="I26" s="38"/>
    </row>
    <row r="27" spans="1:9" ht="22.5" x14ac:dyDescent="0.2">
      <c r="A27" s="85">
        <v>126</v>
      </c>
      <c r="B27" s="125" t="s">
        <v>176</v>
      </c>
      <c r="C27" s="85" t="s">
        <v>214</v>
      </c>
      <c r="D27" s="85" t="s">
        <v>58</v>
      </c>
      <c r="E27" s="38" t="s">
        <v>31</v>
      </c>
      <c r="F27" s="67"/>
      <c r="G27" s="38"/>
      <c r="H27" s="38"/>
      <c r="I27" s="38"/>
    </row>
    <row r="28" spans="1:9" ht="33.75" x14ac:dyDescent="0.2">
      <c r="A28" s="85">
        <v>127</v>
      </c>
      <c r="B28" s="125" t="s">
        <v>177</v>
      </c>
      <c r="C28" s="85" t="s">
        <v>215</v>
      </c>
      <c r="D28" s="85" t="s">
        <v>58</v>
      </c>
      <c r="E28" s="38" t="s">
        <v>31</v>
      </c>
      <c r="F28" s="67"/>
      <c r="G28" s="38"/>
      <c r="H28" s="38"/>
      <c r="I28" s="38"/>
    </row>
    <row r="29" spans="1:9" ht="36.75" customHeight="1" x14ac:dyDescent="0.2">
      <c r="A29" s="85">
        <v>128</v>
      </c>
      <c r="B29" s="125" t="s">
        <v>178</v>
      </c>
      <c r="C29" s="85" t="s">
        <v>216</v>
      </c>
      <c r="D29" s="85" t="s">
        <v>58</v>
      </c>
      <c r="E29" s="38" t="s">
        <v>31</v>
      </c>
      <c r="F29" s="67"/>
      <c r="G29" s="38"/>
      <c r="H29" s="38"/>
      <c r="I29" s="38"/>
    </row>
    <row r="30" spans="1:9" ht="36.75" customHeight="1" x14ac:dyDescent="0.2">
      <c r="A30" s="85">
        <v>129</v>
      </c>
      <c r="B30" s="125" t="s">
        <v>60</v>
      </c>
      <c r="C30" s="129" t="s">
        <v>64</v>
      </c>
      <c r="D30" s="129" t="s">
        <v>65</v>
      </c>
      <c r="E30" s="38" t="s">
        <v>31</v>
      </c>
      <c r="F30" s="38"/>
      <c r="G30" s="38"/>
      <c r="H30" s="38"/>
      <c r="I30" s="38"/>
    </row>
    <row r="31" spans="1:9" ht="36.75" customHeight="1" x14ac:dyDescent="0.2">
      <c r="A31" s="85">
        <v>130</v>
      </c>
      <c r="B31" s="125" t="s">
        <v>61</v>
      </c>
      <c r="C31" s="129" t="s">
        <v>65</v>
      </c>
      <c r="D31" s="129" t="s">
        <v>65</v>
      </c>
      <c r="E31" s="39"/>
      <c r="F31" s="38"/>
      <c r="G31" s="38"/>
      <c r="H31" s="38"/>
      <c r="I31" s="38"/>
    </row>
    <row r="32" spans="1:9" ht="36.75" customHeight="1" x14ac:dyDescent="0.2">
      <c r="A32" s="85">
        <v>131</v>
      </c>
      <c r="B32" s="133"/>
      <c r="C32" s="133"/>
      <c r="D32" s="85"/>
      <c r="E32" s="39"/>
      <c r="F32" s="38"/>
      <c r="G32" s="38"/>
      <c r="H32" s="38"/>
      <c r="I32" s="38"/>
    </row>
    <row r="33" spans="1:12" ht="36.75" customHeight="1" x14ac:dyDescent="0.2">
      <c r="A33" s="85">
        <v>132</v>
      </c>
      <c r="B33" s="85" t="s">
        <v>179</v>
      </c>
      <c r="C33" s="85" t="s">
        <v>190</v>
      </c>
      <c r="D33" s="85" t="s">
        <v>41</v>
      </c>
      <c r="E33" s="39"/>
      <c r="F33" s="38"/>
      <c r="G33" s="38"/>
      <c r="H33" s="38"/>
      <c r="I33" s="38"/>
    </row>
    <row r="34" spans="1:12" ht="36.75" customHeight="1" x14ac:dyDescent="0.2">
      <c r="A34" s="85">
        <v>133</v>
      </c>
      <c r="B34" s="85" t="s">
        <v>180</v>
      </c>
      <c r="C34" s="85"/>
      <c r="D34" s="85" t="s">
        <v>41</v>
      </c>
      <c r="E34" s="38" t="s">
        <v>31</v>
      </c>
      <c r="F34" s="38"/>
      <c r="G34" s="38"/>
      <c r="H34" s="38"/>
      <c r="I34" s="38"/>
    </row>
    <row r="35" spans="1:12" ht="42" customHeight="1" x14ac:dyDescent="0.2">
      <c r="A35" s="85">
        <v>134</v>
      </c>
      <c r="B35" s="38" t="s">
        <v>182</v>
      </c>
      <c r="C35" s="85" t="s">
        <v>238</v>
      </c>
      <c r="D35" s="85" t="s">
        <v>187</v>
      </c>
      <c r="E35" s="38" t="s">
        <v>31</v>
      </c>
      <c r="F35" s="67"/>
      <c r="G35" s="38"/>
      <c r="H35" s="38"/>
      <c r="I35" s="38"/>
      <c r="K35" s="130"/>
      <c r="L35" s="130"/>
    </row>
    <row r="36" spans="1:12" ht="42" customHeight="1" x14ac:dyDescent="0.2">
      <c r="A36" s="85">
        <v>135</v>
      </c>
      <c r="B36" s="38" t="s">
        <v>183</v>
      </c>
      <c r="C36" s="85" t="s">
        <v>239</v>
      </c>
      <c r="D36" s="85" t="s">
        <v>187</v>
      </c>
      <c r="E36" s="38" t="s">
        <v>31</v>
      </c>
      <c r="F36" s="67"/>
      <c r="G36" s="38"/>
      <c r="H36" s="38"/>
      <c r="I36" s="38"/>
      <c r="K36" s="130"/>
      <c r="L36" s="130"/>
    </row>
    <row r="37" spans="1:12" ht="42" customHeight="1" x14ac:dyDescent="0.2">
      <c r="A37" s="85">
        <v>136</v>
      </c>
      <c r="B37" s="85" t="s">
        <v>49</v>
      </c>
      <c r="C37" s="85"/>
      <c r="D37" s="85" t="s">
        <v>185</v>
      </c>
      <c r="E37" s="38" t="s">
        <v>31</v>
      </c>
      <c r="F37" s="38"/>
      <c r="G37" s="38"/>
      <c r="H37" s="38"/>
      <c r="I37" s="38"/>
    </row>
    <row r="38" spans="1:12" ht="42" customHeight="1" x14ac:dyDescent="0.2">
      <c r="A38" s="38">
        <v>137</v>
      </c>
      <c r="B38" s="38" t="s">
        <v>130</v>
      </c>
      <c r="C38" s="38" t="s">
        <v>240</v>
      </c>
      <c r="D38" s="38" t="s">
        <v>187</v>
      </c>
      <c r="E38" s="38" t="s">
        <v>31</v>
      </c>
      <c r="F38" s="38"/>
      <c r="G38" s="38"/>
      <c r="H38" s="38"/>
      <c r="I38" s="38"/>
    </row>
    <row r="39" spans="1:12" ht="42" customHeight="1" x14ac:dyDescent="0.2">
      <c r="A39" s="38">
        <v>138</v>
      </c>
      <c r="B39" s="38" t="s">
        <v>132</v>
      </c>
      <c r="C39" s="131" t="s">
        <v>189</v>
      </c>
      <c r="D39" s="38" t="s">
        <v>184</v>
      </c>
      <c r="E39" s="38" t="s">
        <v>31</v>
      </c>
      <c r="F39" s="38"/>
      <c r="G39" s="38"/>
      <c r="H39" s="38"/>
      <c r="I39" s="38"/>
    </row>
    <row r="40" spans="1:12" ht="42" customHeight="1" x14ac:dyDescent="0.2">
      <c r="A40" s="38">
        <v>139</v>
      </c>
      <c r="B40" s="125" t="s">
        <v>181</v>
      </c>
      <c r="C40" s="85" t="s">
        <v>217</v>
      </c>
      <c r="D40" s="38" t="s">
        <v>58</v>
      </c>
      <c r="E40" s="38" t="s">
        <v>31</v>
      </c>
      <c r="F40" s="38"/>
      <c r="G40" s="38"/>
      <c r="H40" s="38"/>
      <c r="I40" s="38"/>
    </row>
  </sheetData>
  <sortState ref="A2:C10">
    <sortCondition ref="A2:A10"/>
  </sortState>
  <pageMargins left="0.25" right="0.25" top="0.75" bottom="0.75" header="0.3" footer="0.3"/>
  <pageSetup paperSize="9" scale="48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>
    <pageSetUpPr fitToPage="1"/>
  </sheetPr>
  <dimension ref="A1:J3"/>
  <sheetViews>
    <sheetView zoomScaleNormal="100" workbookViewId="0">
      <selection activeCell="C3" sqref="C3"/>
    </sheetView>
  </sheetViews>
  <sheetFormatPr defaultRowHeight="12.75" x14ac:dyDescent="0.2"/>
  <cols>
    <col min="1" max="1" width="5.140625" style="13" bestFit="1" customWidth="1"/>
    <col min="2" max="2" width="30.7109375" style="18" customWidth="1"/>
    <col min="3" max="3" width="22.85546875" style="14" bestFit="1" customWidth="1"/>
    <col min="4" max="4" width="12.5703125" style="14" bestFit="1" customWidth="1"/>
    <col min="5" max="5" width="12.5703125" style="14" customWidth="1"/>
    <col min="6" max="9" width="12.42578125" customWidth="1"/>
  </cols>
  <sheetData>
    <row r="1" spans="1:10" s="76" customFormat="1" ht="32.25" customHeight="1" x14ac:dyDescent="0.2">
      <c r="A1" s="74" t="s">
        <v>30</v>
      </c>
      <c r="B1" s="74" t="s">
        <v>28</v>
      </c>
      <c r="C1" s="74" t="s">
        <v>29</v>
      </c>
      <c r="D1" s="74" t="s">
        <v>40</v>
      </c>
      <c r="E1" s="74" t="s">
        <v>135</v>
      </c>
      <c r="F1" s="75" t="s">
        <v>43</v>
      </c>
      <c r="G1" s="75" t="s">
        <v>44</v>
      </c>
      <c r="H1" s="75" t="s">
        <v>45</v>
      </c>
      <c r="I1" s="75" t="s">
        <v>46</v>
      </c>
    </row>
    <row r="2" spans="1:10" s="76" customFormat="1" ht="32.25" customHeight="1" x14ac:dyDescent="0.2">
      <c r="A2" s="74">
        <v>201</v>
      </c>
      <c r="B2" s="121" t="s">
        <v>51</v>
      </c>
      <c r="C2" s="121"/>
      <c r="D2" s="74" t="s">
        <v>58</v>
      </c>
      <c r="E2" s="74" t="s">
        <v>140</v>
      </c>
      <c r="F2" s="75"/>
      <c r="G2" s="75"/>
      <c r="H2" s="75"/>
      <c r="I2" s="75"/>
    </row>
    <row r="3" spans="1:10" s="76" customFormat="1" ht="54" customHeight="1" x14ac:dyDescent="0.2">
      <c r="A3" s="74">
        <v>202</v>
      </c>
      <c r="B3" s="98" t="s">
        <v>63</v>
      </c>
      <c r="C3" s="121" t="s">
        <v>62</v>
      </c>
      <c r="D3" s="74" t="s">
        <v>184</v>
      </c>
      <c r="E3" s="74" t="s">
        <v>140</v>
      </c>
      <c r="F3" s="75"/>
      <c r="G3" s="75"/>
      <c r="H3" s="75"/>
      <c r="I3" s="75"/>
      <c r="J3" s="76" t="s">
        <v>48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27"/>
  <sheetViews>
    <sheetView zoomScale="80" zoomScaleNormal="80" workbookViewId="0">
      <selection activeCell="C4" sqref="C4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6.28515625" style="53" bestFit="1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52</v>
      </c>
      <c r="D1" s="47" t="s">
        <v>39</v>
      </c>
      <c r="E1" s="48">
        <v>1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42" customHeight="1" thickBot="1" x14ac:dyDescent="0.25">
      <c r="A3" s="56">
        <f>dane_TD!A2</f>
        <v>1</v>
      </c>
      <c r="B3" s="57">
        <f>dane_TD!B2</f>
        <v>0</v>
      </c>
      <c r="C3" s="57">
        <f>dane_TD!C2</f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>
        <v>1</v>
      </c>
      <c r="P3" s="59" t="str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NKL</v>
      </c>
    </row>
    <row r="4" spans="1:16" s="60" customFormat="1" ht="42" customHeight="1" thickBot="1" x14ac:dyDescent="0.25">
      <c r="A4" s="56">
        <f>dane_TD!A3</f>
        <v>2</v>
      </c>
      <c r="B4" s="57" t="str">
        <f>dane_TD!B3</f>
        <v>Jakubowska Roksana
Manikowski Adam
Jasik Oliwia</v>
      </c>
      <c r="C4" s="57" t="str">
        <f>dane_TD!C3</f>
        <v>PSP nr 1 im. KEN - 27</v>
      </c>
      <c r="D4" s="43"/>
      <c r="E4" s="43">
        <v>7</v>
      </c>
      <c r="F4" s="43" t="s">
        <v>71</v>
      </c>
      <c r="G4" s="43"/>
      <c r="H4" s="43" t="s">
        <v>75</v>
      </c>
      <c r="I4" s="43"/>
      <c r="J4" s="43"/>
      <c r="K4" s="43"/>
      <c r="L4" s="43"/>
      <c r="M4" s="43"/>
      <c r="N4" s="43">
        <v>1</v>
      </c>
      <c r="O4" s="43"/>
      <c r="P4" s="59">
        <f t="shared" ref="P4:P22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291</v>
      </c>
    </row>
    <row r="5" spans="1:16" s="60" customFormat="1" ht="42" customHeight="1" thickBot="1" x14ac:dyDescent="0.25">
      <c r="A5" s="56">
        <f>dane_TD!A4</f>
        <v>3</v>
      </c>
      <c r="B5" s="57">
        <f>dane_TD!B4</f>
        <v>0</v>
      </c>
      <c r="C5" s="57">
        <f>dane_TD!C4</f>
        <v>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>
        <v>1</v>
      </c>
      <c r="P5" s="59" t="str">
        <f t="shared" si="1"/>
        <v>NKL</v>
      </c>
    </row>
    <row r="6" spans="1:16" s="60" customFormat="1" ht="42" customHeight="1" thickBot="1" x14ac:dyDescent="0.25">
      <c r="A6" s="56">
        <f>dane_TD!A5</f>
        <v>4</v>
      </c>
      <c r="B6" s="57" t="str">
        <f>dane_TD!B5</f>
        <v>Hernik Lena
Kacprzak Julia</v>
      </c>
      <c r="C6" s="57" t="str">
        <f>dane_TD!C5</f>
        <v>PSP nr 1 im. KEN - 28</v>
      </c>
      <c r="D6" s="43">
        <v>13</v>
      </c>
      <c r="E6" s="43"/>
      <c r="F6" s="43" t="s">
        <v>72</v>
      </c>
      <c r="G6" s="43"/>
      <c r="H6" s="43"/>
      <c r="I6" s="43"/>
      <c r="J6" s="43"/>
      <c r="K6" s="43"/>
      <c r="L6" s="43"/>
      <c r="M6" s="43"/>
      <c r="N6" s="43"/>
      <c r="O6" s="43"/>
      <c r="P6" s="59">
        <f t="shared" si="1"/>
        <v>190</v>
      </c>
    </row>
    <row r="7" spans="1:16" s="60" customFormat="1" ht="42" customHeight="1" thickBot="1" x14ac:dyDescent="0.25">
      <c r="A7" s="56">
        <f>dane_TD!A6</f>
        <v>5</v>
      </c>
      <c r="B7" s="57" t="str">
        <f>dane_TD!B6</f>
        <v>Bugajska Maja</v>
      </c>
      <c r="C7" s="57" t="str">
        <f>dane_TD!C6</f>
        <v>PSP nr 1 im. KEN - 29</v>
      </c>
      <c r="D7" s="43"/>
      <c r="E7" s="43"/>
      <c r="F7" s="43" t="s">
        <v>101</v>
      </c>
      <c r="G7" s="43"/>
      <c r="H7" s="43" t="s">
        <v>75</v>
      </c>
      <c r="I7" s="43" t="s">
        <v>100</v>
      </c>
      <c r="J7" s="43"/>
      <c r="K7" s="43"/>
      <c r="L7" s="43"/>
      <c r="M7" s="43"/>
      <c r="N7" s="43"/>
      <c r="O7" s="43"/>
      <c r="P7" s="59">
        <f t="shared" si="1"/>
        <v>510</v>
      </c>
    </row>
    <row r="8" spans="1:16" s="60" customFormat="1" ht="42" customHeight="1" thickBot="1" x14ac:dyDescent="0.25">
      <c r="A8" s="56">
        <f>dane_TD!A7</f>
        <v>6</v>
      </c>
      <c r="B8" s="57" t="str">
        <f>dane_TD!B7</f>
        <v>Wodziński Damian</v>
      </c>
      <c r="C8" s="57" t="str">
        <f>dane_TD!C7</f>
        <v>PSP nr 1 im. KEN - 30</v>
      </c>
      <c r="D8" s="43"/>
      <c r="E8" s="43"/>
      <c r="F8" s="43" t="s">
        <v>80</v>
      </c>
      <c r="G8" s="43"/>
      <c r="H8" s="43">
        <v>9</v>
      </c>
      <c r="I8" s="43" t="s">
        <v>100</v>
      </c>
      <c r="J8" s="43"/>
      <c r="K8" s="43"/>
      <c r="L8" s="43"/>
      <c r="M8" s="43"/>
      <c r="N8" s="43"/>
      <c r="O8" s="43"/>
      <c r="P8" s="59">
        <f t="shared" si="1"/>
        <v>415</v>
      </c>
    </row>
    <row r="9" spans="1:16" s="60" customFormat="1" ht="42" customHeight="1" thickBot="1" x14ac:dyDescent="0.25">
      <c r="A9" s="56">
        <f>dane_TD!A8</f>
        <v>7</v>
      </c>
      <c r="B9" s="57" t="str">
        <f>dane_TD!B8</f>
        <v>Śliż Ignacy
Sikorski Igor</v>
      </c>
      <c r="C9" s="57" t="str">
        <f>dane_TD!C8</f>
        <v>PSP nr 1 im. KEN - 31</v>
      </c>
      <c r="D9" s="43"/>
      <c r="E9" s="43"/>
      <c r="F9" s="43" t="s">
        <v>97</v>
      </c>
      <c r="G9" s="43"/>
      <c r="H9" s="43"/>
      <c r="I9" s="43"/>
      <c r="J9" s="43"/>
      <c r="K9" s="43"/>
      <c r="L9" s="43"/>
      <c r="M9" s="43"/>
      <c r="N9" s="43">
        <v>26</v>
      </c>
      <c r="O9" s="43"/>
      <c r="P9" s="59">
        <f t="shared" si="1"/>
        <v>351</v>
      </c>
    </row>
    <row r="10" spans="1:16" s="60" customFormat="1" ht="42" customHeight="1" thickBot="1" x14ac:dyDescent="0.25">
      <c r="A10" s="56">
        <f>dane_TD!A9</f>
        <v>8</v>
      </c>
      <c r="B10" s="57" t="str">
        <f>dane_TD!B9</f>
        <v>Skowroński Oliwier</v>
      </c>
      <c r="C10" s="57" t="str">
        <f>dane_TD!C9</f>
        <v>PSP nr 1 im. KEN - 32</v>
      </c>
      <c r="D10" s="43"/>
      <c r="E10" s="43"/>
      <c r="F10" s="43" t="s">
        <v>96</v>
      </c>
      <c r="G10" s="43"/>
      <c r="H10" s="43">
        <v>17</v>
      </c>
      <c r="I10" s="43"/>
      <c r="J10" s="43"/>
      <c r="K10" s="43"/>
      <c r="L10" s="43"/>
      <c r="M10" s="43"/>
      <c r="N10" s="43"/>
      <c r="O10" s="43"/>
      <c r="P10" s="59">
        <f t="shared" si="1"/>
        <v>360</v>
      </c>
    </row>
    <row r="11" spans="1:16" s="60" customFormat="1" ht="42" customHeight="1" thickBot="1" x14ac:dyDescent="0.25">
      <c r="A11" s="56">
        <f>dane_TD!A10</f>
        <v>9</v>
      </c>
      <c r="B11" s="57" t="str">
        <f>dane_TD!B10</f>
        <v>Solińska Natalia
Lenartowicz Amelia</v>
      </c>
      <c r="C11" s="57" t="str">
        <f>dane_TD!C10</f>
        <v>PSP nr 1 im. KEN - 33</v>
      </c>
      <c r="D11" s="43"/>
      <c r="E11" s="43"/>
      <c r="F11" s="43" t="s">
        <v>78</v>
      </c>
      <c r="G11" s="43"/>
      <c r="H11" s="43" t="s">
        <v>75</v>
      </c>
      <c r="I11" s="43" t="s">
        <v>100</v>
      </c>
      <c r="J11" s="43"/>
      <c r="K11" s="43"/>
      <c r="L11" s="43"/>
      <c r="M11" s="43"/>
      <c r="N11" s="43"/>
      <c r="O11" s="43"/>
      <c r="P11" s="59">
        <f t="shared" si="1"/>
        <v>460</v>
      </c>
    </row>
    <row r="12" spans="1:16" s="60" customFormat="1" ht="42" customHeight="1" thickBot="1" x14ac:dyDescent="0.25">
      <c r="A12" s="56">
        <f>dane_TD!A11</f>
        <v>10</v>
      </c>
      <c r="B12" s="57" t="str">
        <f>dane_TD!B11</f>
        <v>Motyka Aleksander
Grabarczyk Krzysztof</v>
      </c>
      <c r="C12" s="57" t="str">
        <f>dane_TD!C11</f>
        <v>PSP nr 1 im. KEN - 34</v>
      </c>
      <c r="D12" s="43"/>
      <c r="E12" s="43"/>
      <c r="F12" s="43" t="s">
        <v>72</v>
      </c>
      <c r="G12" s="43"/>
      <c r="H12" s="43">
        <v>4.12</v>
      </c>
      <c r="I12" s="43"/>
      <c r="J12" s="43"/>
      <c r="K12" s="43"/>
      <c r="L12" s="43"/>
      <c r="M12" s="43"/>
      <c r="N12" s="43"/>
      <c r="O12" s="43"/>
      <c r="P12" s="59">
        <f t="shared" si="1"/>
        <v>120</v>
      </c>
    </row>
    <row r="13" spans="1:16" s="60" customFormat="1" ht="42" customHeight="1" thickBot="1" x14ac:dyDescent="0.25">
      <c r="A13" s="56">
        <f>dane_TD!A12</f>
        <v>11</v>
      </c>
      <c r="B13" s="57" t="str">
        <f>dane_TD!B12</f>
        <v>Musielak Igor
Różanowski Jan
Lasocki Kacper</v>
      </c>
      <c r="C13" s="57" t="str">
        <f>dane_TD!C12</f>
        <v>PSP nr 1 im. KEN - 35</v>
      </c>
      <c r="D13" s="43"/>
      <c r="E13" s="43"/>
      <c r="F13" s="43" t="s">
        <v>75</v>
      </c>
      <c r="G13" s="43"/>
      <c r="H13" s="43">
        <v>4</v>
      </c>
      <c r="I13" s="43" t="s">
        <v>100</v>
      </c>
      <c r="J13" s="43"/>
      <c r="K13" s="43"/>
      <c r="L13" s="43"/>
      <c r="M13" s="43"/>
      <c r="N13" s="43"/>
      <c r="O13" s="43"/>
      <c r="P13" s="59">
        <f t="shared" si="1"/>
        <v>265</v>
      </c>
    </row>
    <row r="14" spans="1:16" s="60" customFormat="1" ht="42" customHeight="1" thickBot="1" x14ac:dyDescent="0.25">
      <c r="A14" s="56">
        <f>dane_TD!A13</f>
        <v>12</v>
      </c>
      <c r="B14" s="57" t="str">
        <f>dane_TD!B13</f>
        <v>Pachniak Nadia
Ciałkowska Maja</v>
      </c>
      <c r="C14" s="57" t="str">
        <f>dane_TD!C13</f>
        <v>PSP nr 1 im. KEN - 36</v>
      </c>
      <c r="D14" s="43">
        <v>7.11</v>
      </c>
      <c r="E14" s="43"/>
      <c r="F14" s="43" t="s">
        <v>76</v>
      </c>
      <c r="G14" s="43"/>
      <c r="H14" s="43">
        <v>4</v>
      </c>
      <c r="I14" s="43"/>
      <c r="J14" s="43"/>
      <c r="K14" s="43"/>
      <c r="L14" s="43"/>
      <c r="M14" s="43"/>
      <c r="N14" s="43"/>
      <c r="O14" s="43"/>
      <c r="P14" s="59">
        <f t="shared" si="1"/>
        <v>315</v>
      </c>
    </row>
    <row r="15" spans="1:16" s="60" customFormat="1" ht="42" customHeight="1" thickBot="1" x14ac:dyDescent="0.25">
      <c r="A15" s="56">
        <f>dane_TD!A14</f>
        <v>13</v>
      </c>
      <c r="B15" s="57">
        <f>dane_TD!B14</f>
        <v>0</v>
      </c>
      <c r="C15" s="57">
        <f>dane_TD!C14</f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>
        <v>1</v>
      </c>
      <c r="P15" s="59" t="str">
        <f t="shared" si="1"/>
        <v>NKL</v>
      </c>
    </row>
    <row r="16" spans="1:16" s="60" customFormat="1" ht="42" customHeight="1" thickBot="1" x14ac:dyDescent="0.25">
      <c r="A16" s="56">
        <f>dane_TD!A15</f>
        <v>14</v>
      </c>
      <c r="B16" s="57" t="str">
        <f>dane_TD!B15</f>
        <v>Pastuszka Pola
Godłoza Weronika</v>
      </c>
      <c r="C16" s="57" t="str">
        <f>dane_TD!C15</f>
        <v>PSP nr 1 im. KEN - 37</v>
      </c>
      <c r="D16" s="43"/>
      <c r="E16" s="43"/>
      <c r="F16" s="43">
        <v>2.7</v>
      </c>
      <c r="G16" s="43"/>
      <c r="H16" s="43">
        <v>4</v>
      </c>
      <c r="I16" s="43"/>
      <c r="J16" s="43"/>
      <c r="K16" s="43"/>
      <c r="L16" s="43"/>
      <c r="M16" s="43"/>
      <c r="N16" s="43"/>
      <c r="O16" s="43"/>
      <c r="P16" s="59">
        <f t="shared" si="1"/>
        <v>60</v>
      </c>
    </row>
    <row r="17" spans="1:16" s="60" customFormat="1" ht="42" customHeight="1" thickBot="1" x14ac:dyDescent="0.25">
      <c r="A17" s="56">
        <f>dane_TD!A16</f>
        <v>15</v>
      </c>
      <c r="B17" s="57" t="str">
        <f>dane_TD!B16</f>
        <v xml:space="preserve">Bąder Karolina
Aleksandra Mizerska </v>
      </c>
      <c r="C17" s="57" t="str">
        <f>dane_TD!C16</f>
        <v>PSP im. J. Korczaka 1</v>
      </c>
      <c r="D17" s="43"/>
      <c r="E17" s="43"/>
      <c r="F17" s="43" t="s">
        <v>71</v>
      </c>
      <c r="G17" s="43"/>
      <c r="H17" s="43"/>
      <c r="I17" s="43"/>
      <c r="J17" s="43"/>
      <c r="K17" s="43"/>
      <c r="L17" s="43"/>
      <c r="M17" s="43"/>
      <c r="N17" s="43"/>
      <c r="O17" s="43"/>
      <c r="P17" s="59">
        <f t="shared" si="1"/>
        <v>200</v>
      </c>
    </row>
    <row r="18" spans="1:16" s="60" customFormat="1" ht="42" customHeight="1" thickBot="1" x14ac:dyDescent="0.25">
      <c r="A18" s="56">
        <f>dane_TD!A17</f>
        <v>16</v>
      </c>
      <c r="B18" s="57" t="str">
        <f>dane_TD!B17</f>
        <v>Marita Bolek
Owczarek Hanna</v>
      </c>
      <c r="C18" s="57" t="str">
        <f>dane_TD!C17</f>
        <v>PSP im. J. Korczaka 2</v>
      </c>
      <c r="D18" s="43">
        <v>5</v>
      </c>
      <c r="E18" s="43"/>
      <c r="F18" s="43" t="s">
        <v>93</v>
      </c>
      <c r="G18" s="43"/>
      <c r="H18" s="43" t="s">
        <v>75</v>
      </c>
      <c r="I18" s="43"/>
      <c r="J18" s="43"/>
      <c r="K18" s="43"/>
      <c r="L18" s="43"/>
      <c r="M18" s="43"/>
      <c r="N18" s="43"/>
      <c r="O18" s="43"/>
      <c r="P18" s="59">
        <f t="shared" si="1"/>
        <v>270</v>
      </c>
    </row>
    <row r="19" spans="1:16" s="60" customFormat="1" ht="42" customHeight="1" thickBot="1" x14ac:dyDescent="0.25">
      <c r="A19" s="56">
        <f>dane_TD!A18</f>
        <v>17</v>
      </c>
      <c r="B19" s="57" t="str">
        <f>dane_TD!B18</f>
        <v>Kucharska Maja
Prokop Marcysia
Stępień Maja</v>
      </c>
      <c r="C19" s="57" t="str">
        <f>dane_TD!C18</f>
        <v>PSP im. J. Korczaka 3</v>
      </c>
      <c r="D19" s="43"/>
      <c r="E19" s="43"/>
      <c r="F19" s="43" t="s">
        <v>81</v>
      </c>
      <c r="G19" s="43"/>
      <c r="H19" s="43" t="s">
        <v>72</v>
      </c>
      <c r="I19" s="43"/>
      <c r="J19" s="43"/>
      <c r="K19" s="43"/>
      <c r="L19" s="43"/>
      <c r="M19" s="43"/>
      <c r="N19" s="43"/>
      <c r="O19" s="43"/>
      <c r="P19" s="59">
        <f t="shared" si="1"/>
        <v>215</v>
      </c>
    </row>
    <row r="20" spans="1:16" s="60" customFormat="1" ht="42" customHeight="1" thickBot="1" x14ac:dyDescent="0.25">
      <c r="A20" s="56">
        <f>dane_TD!A19</f>
        <v>18</v>
      </c>
      <c r="B20" s="57" t="str">
        <f>dane_TD!B19</f>
        <v>Rotuski Marcel
Siurnik Szymon</v>
      </c>
      <c r="C20" s="57" t="str">
        <f>dane_TD!C19</f>
        <v>PSP im. J. Korczaka 4</v>
      </c>
      <c r="D20" s="43"/>
      <c r="E20" s="43"/>
      <c r="F20" s="43" t="s">
        <v>98</v>
      </c>
      <c r="G20" s="43"/>
      <c r="H20" s="43">
        <v>4.1399999999999997</v>
      </c>
      <c r="I20" s="43"/>
      <c r="J20" s="43"/>
      <c r="K20" s="43"/>
      <c r="L20" s="43"/>
      <c r="M20" s="43"/>
      <c r="N20" s="43"/>
      <c r="O20" s="43"/>
      <c r="P20" s="59">
        <f t="shared" si="1"/>
        <v>95</v>
      </c>
    </row>
    <row r="21" spans="1:16" s="60" customFormat="1" ht="42" customHeight="1" thickBot="1" x14ac:dyDescent="0.25">
      <c r="A21" s="56">
        <f>dane_TD!A20</f>
        <v>19</v>
      </c>
      <c r="B21" s="57" t="str">
        <f>dane_TD!B20</f>
        <v>Cieślak Adam
Przyborek Paulina
Szymanowicz Julia</v>
      </c>
      <c r="C21" s="57" t="str">
        <f>dane_TD!C20</f>
        <v>PSP im. J. Korczaka 5</v>
      </c>
      <c r="D21" s="43"/>
      <c r="E21" s="43"/>
      <c r="F21" s="43" t="s">
        <v>99</v>
      </c>
      <c r="G21" s="43"/>
      <c r="H21" s="43"/>
      <c r="I21" s="43"/>
      <c r="J21" s="43"/>
      <c r="K21" s="43"/>
      <c r="L21" s="43"/>
      <c r="M21" s="43"/>
      <c r="N21" s="43"/>
      <c r="O21" s="43"/>
      <c r="P21" s="59">
        <f t="shared" si="1"/>
        <v>75</v>
      </c>
    </row>
    <row r="22" spans="1:16" s="60" customFormat="1" ht="42" customHeight="1" thickBot="1" x14ac:dyDescent="0.25">
      <c r="A22" s="56">
        <f>dane_TD!A21</f>
        <v>20</v>
      </c>
      <c r="B22" s="57" t="str">
        <f>dane_TD!B21</f>
        <v>Pałczyńska Alicja
Pytka Wiktoria
Zielińska Anna</v>
      </c>
      <c r="C22" s="57" t="str">
        <f>dane_TD!C21</f>
        <v>PSP im. J. Korczaka 6</v>
      </c>
      <c r="D22" s="43">
        <v>3</v>
      </c>
      <c r="E22" s="43"/>
      <c r="F22" s="43" t="s">
        <v>71</v>
      </c>
      <c r="G22" s="43"/>
      <c r="H22" s="43"/>
      <c r="I22" s="43"/>
      <c r="J22" s="43"/>
      <c r="K22" s="43"/>
      <c r="L22" s="43"/>
      <c r="M22" s="43"/>
      <c r="N22" s="43"/>
      <c r="O22" s="43"/>
      <c r="P22" s="59">
        <f t="shared" si="1"/>
        <v>290</v>
      </c>
    </row>
    <row r="23" spans="1:16" ht="42" customHeight="1" thickBot="1" x14ac:dyDescent="0.35">
      <c r="A23" s="56">
        <f>dane_TD!A22</f>
        <v>21</v>
      </c>
      <c r="B23" s="57" t="str">
        <f>dane_TD!B22</f>
        <v>Obrębowski Bartosz
Owczarek Maria</v>
      </c>
      <c r="C23" s="57" t="str">
        <f>dane_TD!C22</f>
        <v>PSP im. J. Korczaka 7</v>
      </c>
      <c r="D23" s="43"/>
      <c r="E23" s="43"/>
      <c r="F23" s="43" t="s">
        <v>72</v>
      </c>
      <c r="G23" s="43"/>
      <c r="H23" s="43"/>
      <c r="I23" s="43"/>
      <c r="J23" s="43"/>
      <c r="K23" s="43"/>
      <c r="L23" s="43"/>
      <c r="M23" s="43"/>
      <c r="N23" s="43"/>
      <c r="O23" s="43"/>
      <c r="P23" s="59">
        <f t="shared" ref="P23:P24" si="2">IF(O23="",((IF(D23&lt;&gt;"",90*IF(IFERROR(FIND("*",D23,1),0)&lt;&gt;0,SUBSTITUTE(D23,"*",""),(LEN(D23)-LEN(SUBSTITUTE(D23,",",""))+1)),"0"))+(IF(E23&lt;&gt;"",60*IF(IFERROR(FIND("*",E23,1),0)&lt;&gt;0,SUBSTITUTE(E23,"*",""),(LEN(E23)-LEN(SUBSTITUTE(E23,",",""))+1)),"0"))+(IF(F23&lt;&gt;"",25*IF(IFERROR(FIND("*",F23,1),0)&lt;&gt;0,SUBSTITUTE(F23,"*",""),(LEN(F23)-LEN(SUBSTITUTE(F23,",",""))+1)),"0"))+(IF(G23&lt;&gt;"",15*IF(IFERROR(FIND("*",G23,1),0)&lt;&gt;0,SUBSTITUTE(G23,"*",""),(LEN(G23)-LEN(SUBSTITUTE(G23,",",""))+1)),"0"))+(IF(H23&lt;&gt;"",10*IF(IFERROR(FIND("*",H23,1),0)&lt;&gt;0,SUBSTITUTE(H23,"*",""),(LEN(H23)-LEN(SUBSTITUTE(H23,",",""))+1)),"0"))+(IF(I23&lt;&gt;"",10*IF(IFERROR(FIND("*",I23,1),0)&lt;&gt;0,SUBSTITUTE(I23,"*",""),(LEN(I23)-LEN(SUBSTITUTE(I23,",",""))+1)),"0"))+30*(J23+K23+L23)+M23+N23),"NKL")</f>
        <v>100</v>
      </c>
    </row>
    <row r="24" spans="1:16" ht="42" customHeight="1" thickBot="1" x14ac:dyDescent="0.35">
      <c r="A24" s="56">
        <f>dane_TD!A23</f>
        <v>22</v>
      </c>
      <c r="B24" s="57" t="str">
        <f>dane_TD!B23</f>
        <v>Wojtek Zgoda</v>
      </c>
      <c r="C24" s="57" t="str">
        <f>dane_TD!C23</f>
        <v>Klub InO Skróty Radom</v>
      </c>
      <c r="D24" s="43"/>
      <c r="E24" s="43"/>
      <c r="F24" s="43">
        <v>15</v>
      </c>
      <c r="G24" s="43"/>
      <c r="H24" s="43">
        <v>4</v>
      </c>
      <c r="I24" s="43"/>
      <c r="J24" s="43"/>
      <c r="K24" s="43"/>
      <c r="L24" s="43"/>
      <c r="M24" s="43"/>
      <c r="N24" s="43"/>
      <c r="O24" s="43"/>
      <c r="P24" s="59">
        <f t="shared" si="2"/>
        <v>35</v>
      </c>
    </row>
    <row r="25" spans="1:16" ht="15.75" thickBot="1" x14ac:dyDescent="0.35">
      <c r="A25" s="56">
        <f>dane_TD!A24</f>
        <v>23</v>
      </c>
      <c r="B25" s="57" t="str">
        <f>dane_TD!B24</f>
        <v>Adam Ćwikliński</v>
      </c>
      <c r="C25" s="57">
        <f>dane_TD!C24</f>
        <v>0</v>
      </c>
      <c r="D25" s="43"/>
      <c r="E25" s="43"/>
      <c r="F25" s="43">
        <v>15</v>
      </c>
      <c r="G25" s="43"/>
      <c r="H25" s="43">
        <v>4</v>
      </c>
      <c r="I25" s="43"/>
      <c r="J25" s="43"/>
      <c r="K25" s="43"/>
      <c r="L25" s="43"/>
      <c r="M25" s="43"/>
      <c r="N25" s="43"/>
      <c r="O25" s="43"/>
      <c r="P25" s="59">
        <f t="shared" ref="P25" si="3">IF(O25="",((IF(D25&lt;&gt;"",90*IF(IFERROR(FIND("*",D25,1),0)&lt;&gt;0,SUBSTITUTE(D25,"*",""),(LEN(D25)-LEN(SUBSTITUTE(D25,",",""))+1)),"0"))+(IF(E25&lt;&gt;"",60*IF(IFERROR(FIND("*",E25,1),0)&lt;&gt;0,SUBSTITUTE(E25,"*",""),(LEN(E25)-LEN(SUBSTITUTE(E25,",",""))+1)),"0"))+(IF(F25&lt;&gt;"",25*IF(IFERROR(FIND("*",F25,1),0)&lt;&gt;0,SUBSTITUTE(F25,"*",""),(LEN(F25)-LEN(SUBSTITUTE(F25,",",""))+1)),"0"))+(IF(G25&lt;&gt;"",15*IF(IFERROR(FIND("*",G25,1),0)&lt;&gt;0,SUBSTITUTE(G25,"*",""),(LEN(G25)-LEN(SUBSTITUTE(G25,",",""))+1)),"0"))+(IF(H25&lt;&gt;"",10*IF(IFERROR(FIND("*",H25,1),0)&lt;&gt;0,SUBSTITUTE(H25,"*",""),(LEN(H25)-LEN(SUBSTITUTE(H25,",",""))+1)),"0"))+(IF(I25&lt;&gt;"",10*IF(IFERROR(FIND("*",I25,1),0)&lt;&gt;0,SUBSTITUTE(I25,"*",""),(LEN(I25)-LEN(SUBSTITUTE(I25,",",""))+1)),"0"))+30*(J25+K25+L25)+M25+N25),"NKL")</f>
        <v>35</v>
      </c>
    </row>
    <row r="26" spans="1:16" ht="27.75" thickBot="1" x14ac:dyDescent="0.35">
      <c r="A26" s="56">
        <f>dane_TD!A25</f>
        <v>24</v>
      </c>
      <c r="B26" s="57" t="str">
        <f>dane_TD!B25</f>
        <v>Kośla Franciszek
Barański Szymon</v>
      </c>
      <c r="C26" s="57" t="str">
        <f>dane_TD!C25</f>
        <v>PSP nr 1 im. KEN - 38</v>
      </c>
      <c r="D26" s="43"/>
      <c r="E26" s="43"/>
      <c r="F26" s="43" t="s">
        <v>101</v>
      </c>
      <c r="G26" s="43"/>
      <c r="H26" s="43" t="s">
        <v>75</v>
      </c>
      <c r="I26" s="43" t="s">
        <v>100</v>
      </c>
      <c r="J26" s="43"/>
      <c r="K26" s="43"/>
      <c r="L26" s="43"/>
      <c r="M26" s="43"/>
      <c r="N26" s="43"/>
      <c r="O26" s="43"/>
      <c r="P26" s="59">
        <f t="shared" ref="P26:P27" si="4">IF(O26="",((IF(D26&lt;&gt;"",90*IF(IFERROR(FIND("*",D26,1),0)&lt;&gt;0,SUBSTITUTE(D26,"*",""),(LEN(D26)-LEN(SUBSTITUTE(D26,",",""))+1)),"0"))+(IF(E26&lt;&gt;"",60*IF(IFERROR(FIND("*",E26,1),0)&lt;&gt;0,SUBSTITUTE(E26,"*",""),(LEN(E26)-LEN(SUBSTITUTE(E26,",",""))+1)),"0"))+(IF(F26&lt;&gt;"",25*IF(IFERROR(FIND("*",F26,1),0)&lt;&gt;0,SUBSTITUTE(F26,"*",""),(LEN(F26)-LEN(SUBSTITUTE(F26,",",""))+1)),"0"))+(IF(G26&lt;&gt;"",15*IF(IFERROR(FIND("*",G26,1),0)&lt;&gt;0,SUBSTITUTE(G26,"*",""),(LEN(G26)-LEN(SUBSTITUTE(G26,",",""))+1)),"0"))+(IF(H26&lt;&gt;"",10*IF(IFERROR(FIND("*",H26,1),0)&lt;&gt;0,SUBSTITUTE(H26,"*",""),(LEN(H26)-LEN(SUBSTITUTE(H26,",",""))+1)),"0"))+(IF(I26&lt;&gt;"",10*IF(IFERROR(FIND("*",I26,1),0)&lt;&gt;0,SUBSTITUTE(I26,"*",""),(LEN(I26)-LEN(SUBSTITUTE(I26,",",""))+1)),"0"))+30*(J26+K26+L26)+M26+N26),"NKL")</f>
        <v>510</v>
      </c>
    </row>
    <row r="27" spans="1:16" ht="15.75" thickBot="1" x14ac:dyDescent="0.35">
      <c r="A27" s="56">
        <f>dane_TD!A26</f>
        <v>25</v>
      </c>
      <c r="B27" s="57" t="str">
        <f>dane_TD!B26</f>
        <v>Dąbrowski Adam</v>
      </c>
      <c r="C27" s="57" t="str">
        <f>dane_TD!C26</f>
        <v>PSP nr 1 im. KEN - 39</v>
      </c>
      <c r="D27" s="43"/>
      <c r="E27" s="43"/>
      <c r="F27" s="43" t="s">
        <v>96</v>
      </c>
      <c r="G27" s="43"/>
      <c r="H27" s="43">
        <v>17</v>
      </c>
      <c r="I27" s="43"/>
      <c r="J27" s="43"/>
      <c r="K27" s="43"/>
      <c r="L27" s="43"/>
      <c r="M27" s="43"/>
      <c r="N27" s="43"/>
      <c r="O27" s="43"/>
      <c r="P27" s="59">
        <f t="shared" si="4"/>
        <v>360</v>
      </c>
    </row>
  </sheetData>
  <conditionalFormatting sqref="B3:N27">
    <cfRule type="expression" dxfId="0" priority="1">
      <formula>ISBLANK($O3)=FALSE</formula>
    </cfRule>
  </conditionalFormatting>
  <pageMargins left="0.25" right="0.25" top="0.75" bottom="0.75" header="0.3" footer="0.3"/>
  <pageSetup paperSize="9" scale="61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workbookViewId="0">
      <selection activeCell="C2" sqref="C2"/>
    </sheetView>
  </sheetViews>
  <sheetFormatPr defaultRowHeight="12.75" x14ac:dyDescent="0.2"/>
  <cols>
    <col min="1" max="1" width="4" style="29" bestFit="1" customWidth="1"/>
    <col min="2" max="2" width="16.140625" style="73" customWidth="1"/>
    <col min="3" max="3" width="13.7109375" style="29" customWidth="1"/>
    <col min="4" max="4" width="11.85546875" style="29" customWidth="1"/>
    <col min="5" max="5" width="11.28515625" style="68" customWidth="1"/>
    <col min="6" max="7" width="11.7109375" style="68" customWidth="1"/>
    <col min="8" max="8" width="12.5703125" style="68" customWidth="1"/>
    <col min="9" max="16384" width="9.140625" style="68"/>
  </cols>
  <sheetData>
    <row r="1" spans="1:8" ht="22.5" customHeight="1" x14ac:dyDescent="0.2">
      <c r="A1" s="71" t="s">
        <v>30</v>
      </c>
      <c r="B1" s="71" t="s">
        <v>28</v>
      </c>
      <c r="C1" s="71" t="s">
        <v>29</v>
      </c>
      <c r="D1" s="71" t="s">
        <v>40</v>
      </c>
      <c r="E1" s="66" t="s">
        <v>43</v>
      </c>
      <c r="F1" s="66" t="s">
        <v>44</v>
      </c>
      <c r="G1" s="66" t="s">
        <v>45</v>
      </c>
      <c r="H1" s="66" t="s">
        <v>46</v>
      </c>
    </row>
    <row r="2" spans="1:8" ht="22.5" customHeight="1" x14ac:dyDescent="0.2">
      <c r="A2" s="71">
        <v>301</v>
      </c>
      <c r="B2" s="69" t="s">
        <v>54</v>
      </c>
      <c r="C2" s="70"/>
      <c r="D2" s="72" t="s">
        <v>56</v>
      </c>
      <c r="E2" s="66"/>
      <c r="F2" s="66"/>
      <c r="G2" s="66"/>
      <c r="H2" s="66"/>
    </row>
    <row r="3" spans="1:8" ht="34.5" customHeight="1" x14ac:dyDescent="0.2">
      <c r="A3" s="71">
        <v>302</v>
      </c>
      <c r="B3" s="72" t="s">
        <v>55</v>
      </c>
      <c r="C3" s="72" t="s">
        <v>57</v>
      </c>
      <c r="D3" s="72" t="s">
        <v>41</v>
      </c>
      <c r="E3" s="66"/>
      <c r="F3" s="66"/>
      <c r="G3" s="66"/>
      <c r="H3" s="66"/>
    </row>
  </sheetData>
  <pageMargins left="0.25" right="0.25" top="0.75" bottom="0.75" header="0.3" footer="0.3"/>
  <pageSetup paperSize="9" orientation="portrait" horizontalDpi="4294967293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>
    <tabColor theme="5" tint="0.79998168889431442"/>
  </sheetPr>
  <dimension ref="A1:H9"/>
  <sheetViews>
    <sheetView workbookViewId="0">
      <selection activeCell="F4" sqref="F4"/>
    </sheetView>
  </sheetViews>
  <sheetFormatPr defaultRowHeight="12.75" x14ac:dyDescent="0.2"/>
  <sheetData>
    <row r="1" spans="1:8" ht="13.5" thickTop="1" x14ac:dyDescent="0.2">
      <c r="A1" s="117" t="s">
        <v>27</v>
      </c>
      <c r="B1" s="117"/>
      <c r="C1" s="118" t="s">
        <v>26</v>
      </c>
      <c r="D1" s="118"/>
      <c r="E1" s="119" t="s">
        <v>31</v>
      </c>
      <c r="F1" s="119"/>
      <c r="G1" s="120" t="s">
        <v>33</v>
      </c>
      <c r="H1" s="120"/>
    </row>
    <row r="2" spans="1:8" x14ac:dyDescent="0.2">
      <c r="A2" s="1" t="s">
        <v>13</v>
      </c>
      <c r="B2" s="2">
        <v>1530</v>
      </c>
      <c r="C2" s="3" t="s">
        <v>13</v>
      </c>
      <c r="D2" s="2">
        <v>1530</v>
      </c>
      <c r="E2" s="4" t="s">
        <v>13</v>
      </c>
      <c r="F2" s="2">
        <v>1530</v>
      </c>
      <c r="G2" s="19" t="s">
        <v>13</v>
      </c>
      <c r="H2" s="2">
        <v>1620</v>
      </c>
    </row>
    <row r="3" spans="1:8" x14ac:dyDescent="0.2">
      <c r="A3" s="1" t="s">
        <v>14</v>
      </c>
      <c r="B3" s="2">
        <f>18*90</f>
        <v>1620</v>
      </c>
      <c r="C3" s="3" t="s">
        <v>14</v>
      </c>
      <c r="D3" s="2">
        <f>90*18</f>
        <v>1620</v>
      </c>
      <c r="E3" s="4" t="s">
        <v>14</v>
      </c>
      <c r="F3" s="2">
        <f>90*20</f>
        <v>1800</v>
      </c>
      <c r="G3" s="19" t="s">
        <v>14</v>
      </c>
      <c r="H3" s="2">
        <f>20*90</f>
        <v>1800</v>
      </c>
    </row>
    <row r="4" spans="1:8" x14ac:dyDescent="0.2">
      <c r="A4" s="1" t="s">
        <v>22</v>
      </c>
      <c r="B4" s="2">
        <v>1800</v>
      </c>
      <c r="C4" s="3" t="s">
        <v>22</v>
      </c>
      <c r="D4" s="2">
        <v>1440</v>
      </c>
      <c r="E4" s="4" t="s">
        <v>22</v>
      </c>
      <c r="F4" s="2">
        <v>1440</v>
      </c>
      <c r="G4" s="19" t="s">
        <v>22</v>
      </c>
      <c r="H4" s="2">
        <v>1260</v>
      </c>
    </row>
    <row r="5" spans="1:8" x14ac:dyDescent="0.2">
      <c r="A5" s="5" t="s">
        <v>23</v>
      </c>
      <c r="B5" s="2"/>
      <c r="C5" s="3" t="s">
        <v>23</v>
      </c>
      <c r="D5" s="2"/>
      <c r="E5" s="4" t="s">
        <v>23</v>
      </c>
      <c r="F5" s="2"/>
      <c r="G5" s="19" t="s">
        <v>23</v>
      </c>
      <c r="H5" s="2"/>
    </row>
    <row r="6" spans="1:8" s="32" customFormat="1" x14ac:dyDescent="0.2">
      <c r="A6" s="5" t="s">
        <v>36</v>
      </c>
      <c r="B6" s="2"/>
      <c r="C6" s="40" t="s">
        <v>36</v>
      </c>
      <c r="D6" s="2"/>
      <c r="E6" s="41" t="s">
        <v>36</v>
      </c>
      <c r="F6" s="2"/>
      <c r="G6" s="42" t="s">
        <v>36</v>
      </c>
      <c r="H6" s="2"/>
    </row>
    <row r="7" spans="1:8" s="32" customFormat="1" x14ac:dyDescent="0.2">
      <c r="A7" s="5" t="s">
        <v>37</v>
      </c>
      <c r="B7" s="2"/>
      <c r="C7" s="40" t="s">
        <v>37</v>
      </c>
      <c r="D7" s="2"/>
      <c r="E7" s="41" t="s">
        <v>37</v>
      </c>
      <c r="F7" s="2"/>
      <c r="G7" s="42" t="s">
        <v>37</v>
      </c>
      <c r="H7" s="2"/>
    </row>
    <row r="8" spans="1:8" ht="13.5" thickBot="1" x14ac:dyDescent="0.25">
      <c r="A8" s="6"/>
      <c r="B8" s="12"/>
      <c r="C8" s="7"/>
      <c r="D8" s="8"/>
      <c r="E8" s="9"/>
      <c r="F8" s="10"/>
      <c r="G8" s="20"/>
      <c r="H8" s="21"/>
    </row>
    <row r="9" spans="1:8" ht="13.5" thickTop="1" x14ac:dyDescent="0.2"/>
  </sheetData>
  <mergeCells count="4">
    <mergeCell ref="A1:B1"/>
    <mergeCell ref="C1:D1"/>
    <mergeCell ref="E1:F1"/>
    <mergeCell ref="G1:H1"/>
  </mergeCells>
  <phoneticPr fontId="4" type="noConversion"/>
  <pageMargins left="0.7" right="0.7" top="0.75" bottom="0.75" header="0.3" footer="0.3"/>
  <pageSetup paperSize="9" orientation="portrait" horizontalDpi="4294967293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workbookViewId="0">
      <selection activeCell="A10" sqref="A10:A11"/>
    </sheetView>
  </sheetViews>
  <sheetFormatPr defaultRowHeight="12.75" x14ac:dyDescent="0.2"/>
  <cols>
    <col min="1" max="1" width="18" style="124" bestFit="1" customWidth="1"/>
    <col min="2" max="2" width="12.85546875" style="32" bestFit="1" customWidth="1"/>
    <col min="3" max="3" width="7.5703125" style="32" bestFit="1" customWidth="1"/>
    <col min="4" max="16384" width="9.140625" style="32"/>
  </cols>
  <sheetData>
    <row r="1" spans="1:3" x14ac:dyDescent="0.2">
      <c r="A1" s="89" t="s">
        <v>121</v>
      </c>
    </row>
    <row r="2" spans="1:3" x14ac:dyDescent="0.2">
      <c r="A2" s="89" t="s">
        <v>29</v>
      </c>
      <c r="B2" s="89" t="s">
        <v>122</v>
      </c>
      <c r="C2" s="89" t="s">
        <v>21</v>
      </c>
    </row>
    <row r="3" spans="1:3" ht="38.25" x14ac:dyDescent="0.2">
      <c r="A3" s="87" t="s">
        <v>112</v>
      </c>
      <c r="B3" s="88">
        <v>0</v>
      </c>
      <c r="C3" s="88">
        <v>1</v>
      </c>
    </row>
    <row r="4" spans="1:3" ht="38.25" x14ac:dyDescent="0.2">
      <c r="A4" s="87" t="s">
        <v>114</v>
      </c>
      <c r="B4" s="88">
        <v>0</v>
      </c>
      <c r="C4" s="88">
        <v>1</v>
      </c>
    </row>
    <row r="5" spans="1:3" ht="25.5" x14ac:dyDescent="0.2">
      <c r="A5" s="87" t="s">
        <v>117</v>
      </c>
      <c r="B5" s="88">
        <v>0</v>
      </c>
      <c r="C5" s="88">
        <v>1</v>
      </c>
    </row>
    <row r="6" spans="1:3" ht="25.5" x14ac:dyDescent="0.2">
      <c r="A6" s="87" t="s">
        <v>118</v>
      </c>
      <c r="B6" s="88">
        <v>0</v>
      </c>
      <c r="C6" s="88">
        <v>1</v>
      </c>
    </row>
    <row r="7" spans="1:3" ht="38.25" x14ac:dyDescent="0.2">
      <c r="A7" s="87" t="s">
        <v>103</v>
      </c>
      <c r="B7" s="88">
        <v>10</v>
      </c>
      <c r="C7" s="88">
        <v>5</v>
      </c>
    </row>
    <row r="8" spans="1:3" ht="25.5" x14ac:dyDescent="0.2">
      <c r="A8" s="87" t="s">
        <v>104</v>
      </c>
      <c r="B8" s="88">
        <v>20</v>
      </c>
      <c r="C8" s="88">
        <v>6</v>
      </c>
    </row>
    <row r="9" spans="1:3" x14ac:dyDescent="0.2">
      <c r="A9" s="87" t="s">
        <v>106</v>
      </c>
      <c r="B9" s="88">
        <v>45</v>
      </c>
      <c r="C9" s="88">
        <v>7</v>
      </c>
    </row>
    <row r="10" spans="1:3" ht="38.25" x14ac:dyDescent="0.2">
      <c r="A10" s="123" t="s">
        <v>63</v>
      </c>
      <c r="B10" s="88">
        <v>50</v>
      </c>
      <c r="C10" s="88">
        <v>8</v>
      </c>
    </row>
    <row r="11" spans="1:3" x14ac:dyDescent="0.2">
      <c r="A11" s="87" t="s">
        <v>109</v>
      </c>
      <c r="B11" s="88">
        <v>50</v>
      </c>
      <c r="C11" s="88">
        <v>8</v>
      </c>
    </row>
    <row r="12" spans="1:3" x14ac:dyDescent="0.2">
      <c r="A12" s="87" t="s">
        <v>110</v>
      </c>
      <c r="B12" s="88">
        <v>50</v>
      </c>
      <c r="C12" s="88">
        <v>8</v>
      </c>
    </row>
    <row r="13" spans="1:3" x14ac:dyDescent="0.2">
      <c r="A13" s="87" t="s">
        <v>115</v>
      </c>
      <c r="B13" s="88">
        <v>50</v>
      </c>
      <c r="C13" s="88">
        <v>8</v>
      </c>
    </row>
    <row r="14" spans="1:3" x14ac:dyDescent="0.2">
      <c r="A14" s="87" t="s">
        <v>116</v>
      </c>
      <c r="B14" s="88">
        <v>50</v>
      </c>
      <c r="C14" s="88">
        <v>8</v>
      </c>
    </row>
    <row r="15" spans="1:3" x14ac:dyDescent="0.2">
      <c r="A15" s="87" t="s">
        <v>119</v>
      </c>
      <c r="B15" s="88">
        <v>50</v>
      </c>
      <c r="C15" s="88">
        <v>8</v>
      </c>
    </row>
    <row r="16" spans="1:3" ht="25.5" x14ac:dyDescent="0.2">
      <c r="A16" s="87" t="s">
        <v>107</v>
      </c>
      <c r="B16" s="88">
        <v>60</v>
      </c>
      <c r="C16" s="88">
        <v>14</v>
      </c>
    </row>
    <row r="17" spans="1:3" x14ac:dyDescent="0.2">
      <c r="A17" s="87" t="s">
        <v>111</v>
      </c>
      <c r="B17" s="88">
        <v>60</v>
      </c>
      <c r="C17" s="88">
        <v>14</v>
      </c>
    </row>
    <row r="18" spans="1:3" ht="25.5" x14ac:dyDescent="0.2">
      <c r="A18" s="87" t="s">
        <v>105</v>
      </c>
      <c r="B18" s="88">
        <v>70</v>
      </c>
      <c r="C18" s="88">
        <v>16</v>
      </c>
    </row>
    <row r="19" spans="1:3" x14ac:dyDescent="0.2">
      <c r="A19" s="87" t="s">
        <v>108</v>
      </c>
      <c r="B19" s="88">
        <v>110</v>
      </c>
      <c r="C19" s="88">
        <v>17</v>
      </c>
    </row>
    <row r="20" spans="1:3" x14ac:dyDescent="0.2">
      <c r="A20" s="87" t="s">
        <v>120</v>
      </c>
      <c r="B20" s="88">
        <v>110</v>
      </c>
      <c r="C20" s="88">
        <v>17</v>
      </c>
    </row>
    <row r="21" spans="1:3" x14ac:dyDescent="0.2">
      <c r="A21" s="87" t="s">
        <v>113</v>
      </c>
      <c r="B21" s="88">
        <v>180</v>
      </c>
      <c r="C21" s="88">
        <v>19</v>
      </c>
    </row>
  </sheetData>
  <sortState ref="A6:B24">
    <sortCondition ref="B6:B24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27"/>
  <sheetViews>
    <sheetView zoomScale="80" zoomScaleNormal="80" workbookViewId="0">
      <selection activeCell="G18" sqref="G18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10.14062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52</v>
      </c>
      <c r="D1" s="47" t="s">
        <v>39</v>
      </c>
      <c r="E1" s="48">
        <v>2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5.75" thickBot="1" x14ac:dyDescent="0.25">
      <c r="A3" s="56">
        <f>dane_TD!A2</f>
        <v>1</v>
      </c>
      <c r="B3" s="57">
        <f>dane_TD!B2</f>
        <v>0</v>
      </c>
      <c r="C3" s="57">
        <f>dane_TD!C2</f>
        <v>0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>
        <v>1</v>
      </c>
      <c r="P3" s="59" t="str">
        <f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NKL</v>
      </c>
    </row>
    <row r="4" spans="1:16" s="60" customFormat="1" ht="41.25" thickBot="1" x14ac:dyDescent="0.25">
      <c r="A4" s="56">
        <f>dane_TD!A3</f>
        <v>2</v>
      </c>
      <c r="B4" s="57" t="str">
        <f>dane_TD!B3</f>
        <v>Jakubowska Roksana
Manikowski Adam
Jasik Oliwia</v>
      </c>
      <c r="C4" s="57" t="str">
        <f>dane_TD!C3</f>
        <v>PSP nr 1 im. KEN - 27</v>
      </c>
      <c r="D4" s="43" t="s">
        <v>80</v>
      </c>
      <c r="E4" s="43"/>
      <c r="F4" s="43" t="s">
        <v>75</v>
      </c>
      <c r="G4" s="43"/>
      <c r="H4" s="43"/>
      <c r="I4" s="43" t="s">
        <v>101</v>
      </c>
      <c r="J4" s="43">
        <v>8</v>
      </c>
      <c r="K4" s="43"/>
      <c r="L4" s="43"/>
      <c r="M4" s="43"/>
      <c r="N4" s="43">
        <v>3</v>
      </c>
      <c r="O4" s="43"/>
      <c r="P4" s="59">
        <f t="shared" ref="P4:P22" si="0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1248</v>
      </c>
    </row>
    <row r="5" spans="1:16" s="60" customFormat="1" ht="15.75" thickBot="1" x14ac:dyDescent="0.25">
      <c r="A5" s="56">
        <f>dane_TD!A4</f>
        <v>3</v>
      </c>
      <c r="B5" s="57">
        <f>dane_TD!B4</f>
        <v>0</v>
      </c>
      <c r="C5" s="57">
        <f>dane_TD!C4</f>
        <v>0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>
        <v>1</v>
      </c>
      <c r="P5" s="59" t="str">
        <f t="shared" si="0"/>
        <v>NKL</v>
      </c>
    </row>
    <row r="6" spans="1:16" s="60" customFormat="1" ht="27.75" thickBot="1" x14ac:dyDescent="0.25">
      <c r="A6" s="56">
        <f>dane_TD!A5</f>
        <v>4</v>
      </c>
      <c r="B6" s="57" t="str">
        <f>dane_TD!B5</f>
        <v>Hernik Lena
Kacprzak Julia</v>
      </c>
      <c r="C6" s="57" t="str">
        <f>dane_TD!C5</f>
        <v>PSP nr 1 im. KEN - 28</v>
      </c>
      <c r="D6" s="43" t="s">
        <v>71</v>
      </c>
      <c r="E6" s="43"/>
      <c r="F6" s="43" t="s">
        <v>81</v>
      </c>
      <c r="G6" s="43"/>
      <c r="H6" s="43"/>
      <c r="I6" s="43" t="s">
        <v>101</v>
      </c>
      <c r="J6" s="43">
        <v>8</v>
      </c>
      <c r="K6" s="43"/>
      <c r="L6" s="43"/>
      <c r="M6" s="43"/>
      <c r="N6" s="43"/>
      <c r="O6" s="43"/>
      <c r="P6" s="59">
        <f t="shared" si="0"/>
        <v>1255</v>
      </c>
    </row>
    <row r="7" spans="1:16" s="60" customFormat="1" ht="15.75" thickBot="1" x14ac:dyDescent="0.25">
      <c r="A7" s="56">
        <f>dane_TD!A6</f>
        <v>5</v>
      </c>
      <c r="B7" s="57" t="str">
        <f>dane_TD!B6</f>
        <v>Bugajska Maja</v>
      </c>
      <c r="C7" s="57" t="str">
        <f>dane_TD!C6</f>
        <v>PSP nr 1 im. KEN - 29</v>
      </c>
      <c r="D7" s="43" t="s">
        <v>127</v>
      </c>
      <c r="E7" s="43"/>
      <c r="F7" s="43" t="s">
        <v>76</v>
      </c>
      <c r="G7" s="43"/>
      <c r="H7" s="43"/>
      <c r="I7" s="43" t="s">
        <v>80</v>
      </c>
      <c r="J7" s="43"/>
      <c r="K7" s="43"/>
      <c r="L7" s="43"/>
      <c r="M7" s="43"/>
      <c r="N7" s="43"/>
      <c r="O7" s="43"/>
      <c r="P7" s="59">
        <f t="shared" si="0"/>
        <v>1205</v>
      </c>
    </row>
    <row r="8" spans="1:16" s="60" customFormat="1" ht="15.75" thickBot="1" x14ac:dyDescent="0.25">
      <c r="A8" s="56">
        <f>dane_TD!A7</f>
        <v>6</v>
      </c>
      <c r="B8" s="57" t="str">
        <f>dane_TD!B7</f>
        <v>Wodziński Damian</v>
      </c>
      <c r="C8" s="57" t="str">
        <f>dane_TD!C7</f>
        <v>PSP nr 1 im. KEN - 30</v>
      </c>
      <c r="D8" s="43" t="s">
        <v>71</v>
      </c>
      <c r="E8" s="43"/>
      <c r="F8" s="43" t="s">
        <v>76</v>
      </c>
      <c r="G8" s="43"/>
      <c r="H8" s="43">
        <v>14.14</v>
      </c>
      <c r="I8" s="43" t="s">
        <v>101</v>
      </c>
      <c r="J8" s="43"/>
      <c r="K8" s="43"/>
      <c r="L8" s="43"/>
      <c r="M8" s="43"/>
      <c r="N8" s="43"/>
      <c r="O8" s="43"/>
      <c r="P8" s="59">
        <f t="shared" si="0"/>
        <v>985</v>
      </c>
    </row>
    <row r="9" spans="1:16" s="60" customFormat="1" ht="27.75" thickBot="1" x14ac:dyDescent="0.25">
      <c r="A9" s="56">
        <f>dane_TD!A8</f>
        <v>7</v>
      </c>
      <c r="B9" s="57" t="str">
        <f>dane_TD!B8</f>
        <v>Śliż Ignacy
Sikorski Igor</v>
      </c>
      <c r="C9" s="57" t="str">
        <f>dane_TD!C8</f>
        <v>PSP nr 1 im. KEN - 31</v>
      </c>
      <c r="D9" s="43" t="s">
        <v>76</v>
      </c>
      <c r="E9" s="43"/>
      <c r="F9" s="43" t="s">
        <v>71</v>
      </c>
      <c r="G9" s="43"/>
      <c r="H9" s="43"/>
      <c r="I9" s="43"/>
      <c r="J9" s="43"/>
      <c r="K9" s="43"/>
      <c r="L9" s="43"/>
      <c r="M9" s="43"/>
      <c r="N9" s="43">
        <v>23</v>
      </c>
      <c r="O9" s="43"/>
      <c r="P9" s="59">
        <f t="shared" si="0"/>
        <v>673</v>
      </c>
    </row>
    <row r="10" spans="1:16" s="60" customFormat="1" ht="15.75" thickBot="1" x14ac:dyDescent="0.25">
      <c r="A10" s="56">
        <f>dane_TD!A9</f>
        <v>8</v>
      </c>
      <c r="B10" s="57" t="str">
        <f>dane_TD!B9</f>
        <v>Skowroński Oliwier</v>
      </c>
      <c r="C10" s="57" t="str">
        <f>dane_TD!C9</f>
        <v>PSP nr 1 im. KEN - 32</v>
      </c>
      <c r="D10" s="43" t="s">
        <v>76</v>
      </c>
      <c r="E10" s="43"/>
      <c r="F10" s="43" t="s">
        <v>71</v>
      </c>
      <c r="G10" s="43"/>
      <c r="H10" s="43">
        <v>19</v>
      </c>
      <c r="I10" s="43"/>
      <c r="J10" s="43"/>
      <c r="K10" s="43"/>
      <c r="L10" s="43"/>
      <c r="M10" s="43"/>
      <c r="N10" s="43">
        <v>23</v>
      </c>
      <c r="O10" s="43"/>
      <c r="P10" s="59">
        <f t="shared" si="0"/>
        <v>683</v>
      </c>
    </row>
    <row r="11" spans="1:16" s="60" customFormat="1" ht="27.75" thickBot="1" x14ac:dyDescent="0.25">
      <c r="A11" s="56">
        <f>dane_TD!A10</f>
        <v>9</v>
      </c>
      <c r="B11" s="57" t="str">
        <f>dane_TD!B10</f>
        <v>Solińska Natalia
Lenartowicz Amelia</v>
      </c>
      <c r="C11" s="57" t="str">
        <f>dane_TD!C10</f>
        <v>PSP nr 1 im. KEN - 33</v>
      </c>
      <c r="D11" s="43" t="s">
        <v>76</v>
      </c>
      <c r="E11" s="43"/>
      <c r="F11" s="43" t="s">
        <v>71</v>
      </c>
      <c r="G11" s="43"/>
      <c r="H11" s="43"/>
      <c r="I11" s="43"/>
      <c r="J11" s="43"/>
      <c r="K11" s="43"/>
      <c r="L11" s="43"/>
      <c r="M11" s="43"/>
      <c r="N11" s="43">
        <v>350</v>
      </c>
      <c r="O11" s="43"/>
      <c r="P11" s="59">
        <f t="shared" si="0"/>
        <v>1000</v>
      </c>
    </row>
    <row r="12" spans="1:16" s="60" customFormat="1" ht="27.75" thickBot="1" x14ac:dyDescent="0.25">
      <c r="A12" s="56">
        <f>dane_TD!A11</f>
        <v>10</v>
      </c>
      <c r="B12" s="57" t="str">
        <f>dane_TD!B11</f>
        <v>Motyka Aleksander
Grabarczyk Krzysztof</v>
      </c>
      <c r="C12" s="57" t="str">
        <f>dane_TD!C11</f>
        <v>PSP nr 1 im. KEN - 34</v>
      </c>
      <c r="D12" s="43" t="s">
        <v>127</v>
      </c>
      <c r="E12" s="43"/>
      <c r="F12" s="43" t="s">
        <v>72</v>
      </c>
      <c r="G12" s="43"/>
      <c r="H12" s="43"/>
      <c r="I12" s="43"/>
      <c r="J12" s="43"/>
      <c r="K12" s="43"/>
      <c r="L12" s="43"/>
      <c r="M12" s="43"/>
      <c r="N12" s="43"/>
      <c r="O12" s="43"/>
      <c r="P12" s="59">
        <f t="shared" si="0"/>
        <v>1090</v>
      </c>
    </row>
    <row r="13" spans="1:16" s="60" customFormat="1" ht="41.25" thickBot="1" x14ac:dyDescent="0.25">
      <c r="A13" s="56">
        <f>dane_TD!A12</f>
        <v>11</v>
      </c>
      <c r="B13" s="57" t="str">
        <f>dane_TD!B12</f>
        <v>Musielak Igor
Różanowski Jan
Lasocki Kacper</v>
      </c>
      <c r="C13" s="57" t="str">
        <f>dane_TD!C12</f>
        <v>PSP nr 1 im. KEN - 35</v>
      </c>
      <c r="D13" s="43" t="s">
        <v>72</v>
      </c>
      <c r="E13" s="43"/>
      <c r="F13" s="43" t="s">
        <v>71</v>
      </c>
      <c r="G13" s="43"/>
      <c r="H13" s="43"/>
      <c r="I13" s="43"/>
      <c r="J13" s="43"/>
      <c r="K13" s="43"/>
      <c r="L13" s="43"/>
      <c r="M13" s="43"/>
      <c r="N13" s="43">
        <v>13</v>
      </c>
      <c r="O13" s="43"/>
      <c r="P13" s="59">
        <f t="shared" si="0"/>
        <v>573</v>
      </c>
    </row>
    <row r="14" spans="1:16" s="60" customFormat="1" ht="27.75" thickBot="1" x14ac:dyDescent="0.25">
      <c r="A14" s="56">
        <f>dane_TD!A13</f>
        <v>12</v>
      </c>
      <c r="B14" s="57" t="str">
        <f>dane_TD!B13</f>
        <v>Pachniak Nadia
Ciałkowska Maja</v>
      </c>
      <c r="C14" s="57" t="str">
        <f>dane_TD!C13</f>
        <v>PSP nr 1 im. KEN - 36</v>
      </c>
      <c r="D14" s="43" t="s">
        <v>76</v>
      </c>
      <c r="E14" s="43"/>
      <c r="F14" s="43" t="s">
        <v>93</v>
      </c>
      <c r="G14" s="43"/>
      <c r="H14" s="43"/>
      <c r="I14" s="43" t="s">
        <v>78</v>
      </c>
      <c r="J14" s="43"/>
      <c r="K14" s="43"/>
      <c r="L14" s="43"/>
      <c r="M14" s="43"/>
      <c r="N14" s="43"/>
      <c r="O14" s="43"/>
      <c r="P14" s="59">
        <f t="shared" si="0"/>
        <v>700</v>
      </c>
    </row>
    <row r="15" spans="1:16" s="60" customFormat="1" ht="15.75" thickBot="1" x14ac:dyDescent="0.25">
      <c r="A15" s="56">
        <f>dane_TD!A14</f>
        <v>13</v>
      </c>
      <c r="B15" s="57">
        <f>dane_TD!B14</f>
        <v>0</v>
      </c>
      <c r="C15" s="57">
        <f>dane_TD!C14</f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>
        <v>1</v>
      </c>
      <c r="P15" s="59" t="str">
        <f t="shared" si="0"/>
        <v>NKL</v>
      </c>
    </row>
    <row r="16" spans="1:16" s="60" customFormat="1" ht="27.75" thickBot="1" x14ac:dyDescent="0.25">
      <c r="A16" s="56">
        <f>dane_TD!A15</f>
        <v>14</v>
      </c>
      <c r="B16" s="57" t="str">
        <f>dane_TD!B15</f>
        <v>Pastuszka Pola
Godłoza Weronika</v>
      </c>
      <c r="C16" s="57" t="str">
        <f>dane_TD!C15</f>
        <v>PSP nr 1 im. KEN - 37</v>
      </c>
      <c r="D16" s="43" t="s">
        <v>96</v>
      </c>
      <c r="E16" s="43"/>
      <c r="F16" s="43">
        <v>10.11</v>
      </c>
      <c r="G16" s="43"/>
      <c r="H16" s="43">
        <v>7.8</v>
      </c>
      <c r="I16" s="43" t="s">
        <v>75</v>
      </c>
      <c r="J16" s="43"/>
      <c r="K16" s="43"/>
      <c r="L16" s="43"/>
      <c r="M16" s="43"/>
      <c r="N16" s="43"/>
      <c r="O16" s="43"/>
      <c r="P16" s="59">
        <f t="shared" si="0"/>
        <v>1360</v>
      </c>
    </row>
    <row r="17" spans="1:16" s="60" customFormat="1" ht="27.75" thickBot="1" x14ac:dyDescent="0.25">
      <c r="A17" s="56">
        <f>dane_TD!A16</f>
        <v>15</v>
      </c>
      <c r="B17" s="57" t="str">
        <f>dane_TD!B16</f>
        <v xml:space="preserve">Bąder Karolina
Aleksandra Mizerska </v>
      </c>
      <c r="C17" s="57" t="str">
        <f>dane_TD!C16</f>
        <v>PSP im. J. Korczaka 1</v>
      </c>
      <c r="D17" s="43"/>
      <c r="E17" s="43"/>
      <c r="F17" s="43">
        <v>13</v>
      </c>
      <c r="G17" s="43"/>
      <c r="H17" s="43">
        <v>6.8</v>
      </c>
      <c r="I17" s="43" t="s">
        <v>125</v>
      </c>
      <c r="J17" s="43"/>
      <c r="K17" s="43"/>
      <c r="L17" s="43"/>
      <c r="M17" s="43"/>
      <c r="N17" s="43"/>
      <c r="O17" s="43"/>
      <c r="P17" s="59">
        <f t="shared" si="0"/>
        <v>235</v>
      </c>
    </row>
    <row r="18" spans="1:16" s="60" customFormat="1" ht="27.75" thickBot="1" x14ac:dyDescent="0.25">
      <c r="A18" s="56">
        <f>dane_TD!A17</f>
        <v>16</v>
      </c>
      <c r="B18" s="57" t="str">
        <f>dane_TD!B17</f>
        <v>Marita Bolek
Owczarek Hanna</v>
      </c>
      <c r="C18" s="57" t="str">
        <f>dane_TD!C17</f>
        <v>PSP im. J. Korczaka 2</v>
      </c>
      <c r="D18" s="43">
        <v>5</v>
      </c>
      <c r="E18" s="43"/>
      <c r="F18" s="43">
        <v>3.2</v>
      </c>
      <c r="G18" s="43"/>
      <c r="H18" s="43">
        <v>8</v>
      </c>
      <c r="I18" s="43">
        <v>8.1300000000000008</v>
      </c>
      <c r="J18" s="43">
        <v>1</v>
      </c>
      <c r="K18" s="43"/>
      <c r="L18" s="43"/>
      <c r="M18" s="43"/>
      <c r="N18" s="43"/>
      <c r="O18" s="43"/>
      <c r="P18" s="59">
        <f t="shared" si="0"/>
        <v>200</v>
      </c>
    </row>
    <row r="19" spans="1:16" s="60" customFormat="1" ht="41.25" thickBot="1" x14ac:dyDescent="0.25">
      <c r="A19" s="56">
        <f>dane_TD!A18</f>
        <v>17</v>
      </c>
      <c r="B19" s="57" t="str">
        <f>dane_TD!B18</f>
        <v>Kucharska Maja
Prokop Marcysia
Stępień Maja</v>
      </c>
      <c r="C19" s="57" t="str">
        <f>dane_TD!C18</f>
        <v>PSP im. J. Korczaka 3</v>
      </c>
      <c r="D19" s="43">
        <v>5</v>
      </c>
      <c r="E19" s="43"/>
      <c r="F19" s="43">
        <v>3</v>
      </c>
      <c r="G19" s="43"/>
      <c r="H19" s="43">
        <v>8.9</v>
      </c>
      <c r="I19" s="43"/>
      <c r="J19" s="43">
        <v>1</v>
      </c>
      <c r="K19" s="43"/>
      <c r="L19" s="43"/>
      <c r="M19" s="43"/>
      <c r="N19" s="43"/>
      <c r="O19" s="43"/>
      <c r="P19" s="59">
        <f t="shared" si="0"/>
        <v>165</v>
      </c>
    </row>
    <row r="20" spans="1:16" s="60" customFormat="1" ht="27.75" thickBot="1" x14ac:dyDescent="0.25">
      <c r="A20" s="56">
        <f>dane_TD!A19</f>
        <v>18</v>
      </c>
      <c r="B20" s="57" t="str">
        <f>dane_TD!B19</f>
        <v>Rotuski Marcel
Siurnik Szymon</v>
      </c>
      <c r="C20" s="57" t="str">
        <f>dane_TD!C19</f>
        <v>PSP im. J. Korczaka 4</v>
      </c>
      <c r="D20" s="43" t="s">
        <v>81</v>
      </c>
      <c r="E20" s="43"/>
      <c r="F20" s="43">
        <v>1.2</v>
      </c>
      <c r="G20" s="43"/>
      <c r="H20" s="43">
        <v>8</v>
      </c>
      <c r="I20" s="43"/>
      <c r="J20" s="43"/>
      <c r="K20" s="43"/>
      <c r="L20" s="43"/>
      <c r="M20" s="43"/>
      <c r="N20" s="43">
        <v>7</v>
      </c>
      <c r="O20" s="43"/>
      <c r="P20" s="59">
        <f t="shared" si="0"/>
        <v>697</v>
      </c>
    </row>
    <row r="21" spans="1:16" s="60" customFormat="1" ht="41.25" thickBot="1" x14ac:dyDescent="0.25">
      <c r="A21" s="56">
        <f>dane_TD!A20</f>
        <v>19</v>
      </c>
      <c r="B21" s="57" t="str">
        <f>dane_TD!B20</f>
        <v>Cieślak Adam
Przyborek Paulina
Szymanowicz Julia</v>
      </c>
      <c r="C21" s="57" t="str">
        <f>dane_TD!C20</f>
        <v>PSP im. J. Korczaka 5</v>
      </c>
      <c r="D21" s="43">
        <v>5</v>
      </c>
      <c r="E21" s="43"/>
      <c r="F21" s="43">
        <v>3</v>
      </c>
      <c r="G21" s="43"/>
      <c r="H21" s="43" t="s">
        <v>128</v>
      </c>
      <c r="I21" s="43"/>
      <c r="J21" s="43">
        <v>1</v>
      </c>
      <c r="K21" s="43"/>
      <c r="L21" s="43"/>
      <c r="M21" s="43"/>
      <c r="N21" s="43">
        <v>9</v>
      </c>
      <c r="O21" s="43"/>
      <c r="P21" s="59">
        <f t="shared" si="0"/>
        <v>184</v>
      </c>
    </row>
    <row r="22" spans="1:16" s="60" customFormat="1" ht="41.25" thickBot="1" x14ac:dyDescent="0.25">
      <c r="A22" s="56">
        <f>dane_TD!A21</f>
        <v>20</v>
      </c>
      <c r="B22" s="57" t="str">
        <f>dane_TD!B21</f>
        <v>Pałczyńska Alicja
Pytka Wiktoria
Zielińska Anna</v>
      </c>
      <c r="C22" s="57" t="str">
        <f>dane_TD!C21</f>
        <v>PSP im. J. Korczaka 6</v>
      </c>
      <c r="D22" s="43">
        <v>20</v>
      </c>
      <c r="E22" s="43"/>
      <c r="F22" s="43">
        <v>3</v>
      </c>
      <c r="G22" s="43"/>
      <c r="H22" s="43">
        <v>8.9</v>
      </c>
      <c r="I22" s="43"/>
      <c r="J22" s="43">
        <v>1</v>
      </c>
      <c r="K22" s="43"/>
      <c r="L22" s="43"/>
      <c r="M22" s="43"/>
      <c r="N22" s="43"/>
      <c r="O22" s="43"/>
      <c r="P22" s="59">
        <f t="shared" si="0"/>
        <v>165</v>
      </c>
    </row>
    <row r="23" spans="1:16" ht="27.75" thickBot="1" x14ac:dyDescent="0.35">
      <c r="A23" s="56">
        <f>dane_TD!A22</f>
        <v>21</v>
      </c>
      <c r="B23" s="57" t="str">
        <f>dane_TD!B22</f>
        <v>Obrębowski Bartosz
Owczarek Maria</v>
      </c>
      <c r="C23" s="57" t="str">
        <f>dane_TD!C22</f>
        <v>PSP im. J. Korczaka 7</v>
      </c>
      <c r="D23" s="43">
        <v>5</v>
      </c>
      <c r="E23" s="43"/>
      <c r="F23" s="43">
        <v>3.13</v>
      </c>
      <c r="G23" s="43"/>
      <c r="H23" s="43">
        <v>1.8</v>
      </c>
      <c r="I23" s="43"/>
      <c r="J23" s="43">
        <v>1</v>
      </c>
      <c r="K23" s="43"/>
      <c r="L23" s="43"/>
      <c r="M23" s="43"/>
      <c r="N23" s="43">
        <v>9</v>
      </c>
      <c r="O23" s="43"/>
      <c r="P23" s="59">
        <f t="shared" ref="P23:P24" si="1">IF(O23="",((IF(D23&lt;&gt;"",90*IF(IFERROR(FIND("*",D23,1),0)&lt;&gt;0,SUBSTITUTE(D23,"*",""),(LEN(D23)-LEN(SUBSTITUTE(D23,",",""))+1)),"0"))+(IF(E23&lt;&gt;"",60*IF(IFERROR(FIND("*",E23,1),0)&lt;&gt;0,SUBSTITUTE(E23,"*",""),(LEN(E23)-LEN(SUBSTITUTE(E23,",",""))+1)),"0"))+(IF(F23&lt;&gt;"",25*IF(IFERROR(FIND("*",F23,1),0)&lt;&gt;0,SUBSTITUTE(F23,"*",""),(LEN(F23)-LEN(SUBSTITUTE(F23,",",""))+1)),"0"))+(IF(G23&lt;&gt;"",15*IF(IFERROR(FIND("*",G23,1),0)&lt;&gt;0,SUBSTITUTE(G23,"*",""),(LEN(G23)-LEN(SUBSTITUTE(G23,",",""))+1)),"0"))+(IF(H23&lt;&gt;"",10*IF(IFERROR(FIND("*",H23,1),0)&lt;&gt;0,SUBSTITUTE(H23,"*",""),(LEN(H23)-LEN(SUBSTITUTE(H23,",",""))+1)),"0"))+(IF(I23&lt;&gt;"",10*IF(IFERROR(FIND("*",I23,1),0)&lt;&gt;0,SUBSTITUTE(I23,"*",""),(LEN(I23)-LEN(SUBSTITUTE(I23,",",""))+1)),"0"))+30*(J23+K23+L23)+M23+N23),"NKL")</f>
        <v>199</v>
      </c>
    </row>
    <row r="24" spans="1:16" ht="15.75" thickBot="1" x14ac:dyDescent="0.35">
      <c r="A24" s="56">
        <f>dane_TD!A23</f>
        <v>22</v>
      </c>
      <c r="B24" s="57" t="str">
        <f>dane_TD!B23</f>
        <v>Wojtek Zgoda</v>
      </c>
      <c r="C24" s="57" t="str">
        <f>dane_TD!C23</f>
        <v>Klub InO Skróty Radom</v>
      </c>
      <c r="D24" s="43" t="s">
        <v>101</v>
      </c>
      <c r="E24" s="43"/>
      <c r="F24" s="43">
        <v>3</v>
      </c>
      <c r="G24" s="43"/>
      <c r="H24" s="43"/>
      <c r="I24" s="43"/>
      <c r="J24" s="43"/>
      <c r="K24" s="43"/>
      <c r="L24" s="43"/>
      <c r="M24" s="43"/>
      <c r="N24" s="43"/>
      <c r="O24" s="43"/>
      <c r="P24" s="59">
        <f t="shared" si="1"/>
        <v>1105</v>
      </c>
    </row>
    <row r="25" spans="1:16" ht="15.75" thickBot="1" x14ac:dyDescent="0.35">
      <c r="A25" s="56">
        <f>dane_TD!A24</f>
        <v>23</v>
      </c>
      <c r="B25" s="57" t="str">
        <f>dane_TD!B24</f>
        <v>Adam Ćwikliński</v>
      </c>
      <c r="C25" s="57">
        <f>dane_TD!C24</f>
        <v>0</v>
      </c>
      <c r="D25" s="43" t="s">
        <v>80</v>
      </c>
      <c r="E25" s="43"/>
      <c r="F25" s="43" t="s">
        <v>123</v>
      </c>
      <c r="G25" s="43"/>
      <c r="H25" s="43"/>
      <c r="I25" s="43">
        <v>16</v>
      </c>
      <c r="J25" s="43"/>
      <c r="K25" s="43"/>
      <c r="L25" s="43"/>
      <c r="M25" s="43"/>
      <c r="N25" s="43"/>
      <c r="O25" s="43"/>
      <c r="P25" s="59">
        <f t="shared" ref="P25" si="2">IF(O25="",((IF(D25&lt;&gt;"",90*IF(IFERROR(FIND("*",D25,1),0)&lt;&gt;0,SUBSTITUTE(D25,"*",""),(LEN(D25)-LEN(SUBSTITUTE(D25,",",""))+1)),"0"))+(IF(E25&lt;&gt;"",60*IF(IFERROR(FIND("*",E25,1),0)&lt;&gt;0,SUBSTITUTE(E25,"*",""),(LEN(E25)-LEN(SUBSTITUTE(E25,",",""))+1)),"0"))+(IF(F25&lt;&gt;"",25*IF(IFERROR(FIND("*",F25,1),0)&lt;&gt;0,SUBSTITUTE(F25,"*",""),(LEN(F25)-LEN(SUBSTITUTE(F25,",",""))+1)),"0"))+(IF(G25&lt;&gt;"",15*IF(IFERROR(FIND("*",G25,1),0)&lt;&gt;0,SUBSTITUTE(G25,"*",""),(LEN(G25)-LEN(SUBSTITUTE(G25,",",""))+1)),"0"))+(IF(H25&lt;&gt;"",10*IF(IFERROR(FIND("*",H25,1),0)&lt;&gt;0,SUBSTITUTE(H25,"*",""),(LEN(H25)-LEN(SUBSTITUTE(H25,",",""))+1)),"0"))+(IF(I25&lt;&gt;"",10*IF(IFERROR(FIND("*",I25,1),0)&lt;&gt;0,SUBSTITUTE(I25,"*",""),(LEN(I25)-LEN(SUBSTITUTE(I25,",",""))+1)),"0"))+30*(J25+K25+L25)+M25+N25),"NKL")</f>
        <v>895</v>
      </c>
    </row>
    <row r="26" spans="1:16" ht="27.75" thickBot="1" x14ac:dyDescent="0.35">
      <c r="A26" s="56">
        <f>dane_TD!A25</f>
        <v>24</v>
      </c>
      <c r="B26" s="57" t="str">
        <f>dane_TD!B25</f>
        <v>Kośla Franciszek
Barański Szymon</v>
      </c>
      <c r="C26" s="57" t="str">
        <f>dane_TD!C25</f>
        <v>PSP nr 1 im. KEN - 38</v>
      </c>
      <c r="D26" s="43" t="s">
        <v>127</v>
      </c>
      <c r="E26" s="43"/>
      <c r="F26" s="43" t="s">
        <v>76</v>
      </c>
      <c r="G26" s="43"/>
      <c r="H26" s="43"/>
      <c r="I26" s="43" t="s">
        <v>80</v>
      </c>
      <c r="J26" s="43"/>
      <c r="K26" s="43"/>
      <c r="L26" s="43"/>
      <c r="M26" s="43"/>
      <c r="N26" s="43"/>
      <c r="O26" s="43"/>
      <c r="P26" s="59">
        <f t="shared" ref="P26:P27" si="3">IF(O26="",((IF(D26&lt;&gt;"",90*IF(IFERROR(FIND("*",D26,1),0)&lt;&gt;0,SUBSTITUTE(D26,"*",""),(LEN(D26)-LEN(SUBSTITUTE(D26,",",""))+1)),"0"))+(IF(E26&lt;&gt;"",60*IF(IFERROR(FIND("*",E26,1),0)&lt;&gt;0,SUBSTITUTE(E26,"*",""),(LEN(E26)-LEN(SUBSTITUTE(E26,",",""))+1)),"0"))+(IF(F26&lt;&gt;"",25*IF(IFERROR(FIND("*",F26,1),0)&lt;&gt;0,SUBSTITUTE(F26,"*",""),(LEN(F26)-LEN(SUBSTITUTE(F26,",",""))+1)),"0"))+(IF(G26&lt;&gt;"",15*IF(IFERROR(FIND("*",G26,1),0)&lt;&gt;0,SUBSTITUTE(G26,"*",""),(LEN(G26)-LEN(SUBSTITUTE(G26,",",""))+1)),"0"))+(IF(H26&lt;&gt;"",10*IF(IFERROR(FIND("*",H26,1),0)&lt;&gt;0,SUBSTITUTE(H26,"*",""),(LEN(H26)-LEN(SUBSTITUTE(H26,",",""))+1)),"0"))+(IF(I26&lt;&gt;"",10*IF(IFERROR(FIND("*",I26,1),0)&lt;&gt;0,SUBSTITUTE(I26,"*",""),(LEN(I26)-LEN(SUBSTITUTE(I26,",",""))+1)),"0"))+30*(J26+K26+L26)+M26+N26),"NKL")</f>
        <v>1205</v>
      </c>
    </row>
    <row r="27" spans="1:16" ht="15.75" thickBot="1" x14ac:dyDescent="0.35">
      <c r="A27" s="56">
        <f>dane_TD!A26</f>
        <v>25</v>
      </c>
      <c r="B27" s="57" t="str">
        <f>dane_TD!B26</f>
        <v>Dąbrowski Adam</v>
      </c>
      <c r="C27" s="57" t="str">
        <f>dane_TD!C26</f>
        <v>PSP nr 1 im. KEN - 39</v>
      </c>
      <c r="D27" s="43" t="s">
        <v>76</v>
      </c>
      <c r="E27" s="43"/>
      <c r="F27" s="43" t="s">
        <v>71</v>
      </c>
      <c r="G27" s="43"/>
      <c r="H27" s="43">
        <v>19</v>
      </c>
      <c r="I27" s="43"/>
      <c r="J27" s="43"/>
      <c r="K27" s="43"/>
      <c r="L27" s="43"/>
      <c r="M27" s="43"/>
      <c r="N27" s="43">
        <v>23</v>
      </c>
      <c r="O27" s="43"/>
      <c r="P27" s="59">
        <f t="shared" si="3"/>
        <v>683</v>
      </c>
    </row>
  </sheetData>
  <conditionalFormatting sqref="B3:N27">
    <cfRule type="expression" dxfId="11" priority="1">
      <formula>ISBLANK($O3)=FALSE</formula>
    </cfRule>
  </conditionalFormatting>
  <pageMargins left="0.25" right="0.25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P27"/>
  <sheetViews>
    <sheetView zoomScale="80" zoomScaleNormal="80" workbookViewId="0">
      <selection activeCell="F22" sqref="F22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52</v>
      </c>
      <c r="D1" s="47" t="s">
        <v>39</v>
      </c>
      <c r="E1" s="48">
        <v>3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15.75" thickBot="1" x14ac:dyDescent="0.25">
      <c r="A3" s="56">
        <f>dane_TD!A2</f>
        <v>1</v>
      </c>
      <c r="B3" s="57">
        <f>dane_TD!B2</f>
        <v>0</v>
      </c>
      <c r="C3" s="57">
        <f>dane_TD!C2</f>
        <v>0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>
        <v>1</v>
      </c>
      <c r="P3" s="59" t="str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NKL</v>
      </c>
    </row>
    <row r="4" spans="1:16" s="60" customFormat="1" ht="41.25" thickBot="1" x14ac:dyDescent="0.25">
      <c r="A4" s="56">
        <f>dane_TD!A3</f>
        <v>2</v>
      </c>
      <c r="B4" s="57" t="str">
        <f>dane_TD!B3</f>
        <v>Jakubowska Roksana
Manikowski Adam
Jasik Oliwia</v>
      </c>
      <c r="C4" s="57" t="str">
        <f>dane_TD!C3</f>
        <v>PSP nr 1 im. KEN - 27</v>
      </c>
      <c r="D4" s="58"/>
      <c r="E4" s="58"/>
      <c r="F4" s="58">
        <v>7.12</v>
      </c>
      <c r="G4" s="58"/>
      <c r="H4" s="58" t="s">
        <v>76</v>
      </c>
      <c r="I4" s="58" t="s">
        <v>72</v>
      </c>
      <c r="J4" s="58"/>
      <c r="K4" s="58"/>
      <c r="L4" s="58"/>
      <c r="M4" s="58"/>
      <c r="N4" s="58"/>
      <c r="O4" s="58"/>
      <c r="P4" s="59">
        <f t="shared" ref="P4:P22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140</v>
      </c>
    </row>
    <row r="5" spans="1:16" s="60" customFormat="1" ht="15.75" thickBot="1" x14ac:dyDescent="0.25">
      <c r="A5" s="56">
        <f>dane_TD!A4</f>
        <v>3</v>
      </c>
      <c r="B5" s="57">
        <f>dane_TD!B4</f>
        <v>0</v>
      </c>
      <c r="C5" s="57">
        <f>dane_TD!C4</f>
        <v>0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>
        <v>1</v>
      </c>
      <c r="P5" s="59" t="str">
        <f t="shared" si="1"/>
        <v>NKL</v>
      </c>
    </row>
    <row r="6" spans="1:16" s="60" customFormat="1" ht="27.75" thickBot="1" x14ac:dyDescent="0.25">
      <c r="A6" s="56">
        <f>dane_TD!A5</f>
        <v>4</v>
      </c>
      <c r="B6" s="57" t="str">
        <f>dane_TD!B5</f>
        <v>Hernik Lena
Kacprzak Julia</v>
      </c>
      <c r="C6" s="57" t="str">
        <f>dane_TD!C5</f>
        <v>PSP nr 1 im. KEN - 28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>
        <v>1</v>
      </c>
      <c r="P6" s="59" t="str">
        <f t="shared" si="1"/>
        <v>NKL</v>
      </c>
    </row>
    <row r="7" spans="1:16" s="60" customFormat="1" ht="15.75" thickBot="1" x14ac:dyDescent="0.25">
      <c r="A7" s="56">
        <f>dane_TD!A6</f>
        <v>5</v>
      </c>
      <c r="B7" s="57" t="str">
        <f>dane_TD!B6</f>
        <v>Bugajska Maja</v>
      </c>
      <c r="C7" s="57" t="str">
        <f>dane_TD!C6</f>
        <v>PSP nr 1 im. KEN - 29</v>
      </c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>
        <v>1</v>
      </c>
      <c r="P7" s="59" t="str">
        <f t="shared" si="1"/>
        <v>NKL</v>
      </c>
    </row>
    <row r="8" spans="1:16" s="60" customFormat="1" ht="15.75" thickBot="1" x14ac:dyDescent="0.25">
      <c r="A8" s="56">
        <f>dane_TD!A7</f>
        <v>6</v>
      </c>
      <c r="B8" s="57" t="str">
        <f>dane_TD!B7</f>
        <v>Wodziński Damian</v>
      </c>
      <c r="C8" s="57" t="str">
        <f>dane_TD!C7</f>
        <v>PSP nr 1 im. KEN - 30</v>
      </c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>
        <v>1</v>
      </c>
      <c r="P8" s="59" t="str">
        <f t="shared" si="1"/>
        <v>NKL</v>
      </c>
    </row>
    <row r="9" spans="1:16" s="60" customFormat="1" ht="27.75" thickBot="1" x14ac:dyDescent="0.25">
      <c r="A9" s="56">
        <f>dane_TD!A8</f>
        <v>7</v>
      </c>
      <c r="B9" s="57" t="str">
        <f>dane_TD!B8</f>
        <v>Śliż Ignacy
Sikorski Igor</v>
      </c>
      <c r="C9" s="57" t="str">
        <f>dane_TD!C8</f>
        <v>PSP nr 1 im. KEN - 31</v>
      </c>
      <c r="D9" s="58" t="s">
        <v>72</v>
      </c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9">
        <f t="shared" si="1"/>
        <v>360</v>
      </c>
    </row>
    <row r="10" spans="1:16" s="60" customFormat="1" ht="15.75" thickBot="1" x14ac:dyDescent="0.25">
      <c r="A10" s="56">
        <f>dane_TD!A9</f>
        <v>8</v>
      </c>
      <c r="B10" s="57" t="str">
        <f>dane_TD!B9</f>
        <v>Skowroński Oliwier</v>
      </c>
      <c r="C10" s="57" t="str">
        <f>dane_TD!C9</f>
        <v>PSP nr 1 im. KEN - 32</v>
      </c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>
        <v>1</v>
      </c>
      <c r="P10" s="59" t="str">
        <f t="shared" si="1"/>
        <v>NKL</v>
      </c>
    </row>
    <row r="11" spans="1:16" s="60" customFormat="1" ht="27.75" thickBot="1" x14ac:dyDescent="0.25">
      <c r="A11" s="56">
        <f>dane_TD!A10</f>
        <v>9</v>
      </c>
      <c r="B11" s="57" t="str">
        <f>dane_TD!B10</f>
        <v>Solińska Natalia
Lenartowicz Amelia</v>
      </c>
      <c r="C11" s="57" t="str">
        <f>dane_TD!C10</f>
        <v>PSP nr 1 im. KEN - 33</v>
      </c>
      <c r="D11" s="58" t="s">
        <v>76</v>
      </c>
      <c r="E11" s="58"/>
      <c r="F11" s="58"/>
      <c r="G11" s="58"/>
      <c r="H11" s="58">
        <v>1.1100000000000001</v>
      </c>
      <c r="I11" s="58"/>
      <c r="J11" s="58"/>
      <c r="K11" s="58"/>
      <c r="L11" s="58"/>
      <c r="M11" s="58"/>
      <c r="N11" s="58"/>
      <c r="O11" s="58"/>
      <c r="P11" s="59">
        <f t="shared" si="1"/>
        <v>470</v>
      </c>
    </row>
    <row r="12" spans="1:16" s="60" customFormat="1" ht="27.75" thickBot="1" x14ac:dyDescent="0.25">
      <c r="A12" s="56">
        <f>dane_TD!A11</f>
        <v>10</v>
      </c>
      <c r="B12" s="57" t="str">
        <f>dane_TD!B11</f>
        <v>Motyka Aleksander
Grabarczyk Krzysztof</v>
      </c>
      <c r="C12" s="57" t="str">
        <f>dane_TD!C11</f>
        <v>PSP nr 1 im. KEN - 34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>
        <v>1</v>
      </c>
      <c r="P12" s="59" t="str">
        <f t="shared" si="1"/>
        <v>NKL</v>
      </c>
    </row>
    <row r="13" spans="1:16" s="60" customFormat="1" ht="41.25" thickBot="1" x14ac:dyDescent="0.25">
      <c r="A13" s="56">
        <f>dane_TD!A12</f>
        <v>11</v>
      </c>
      <c r="B13" s="57" t="str">
        <f>dane_TD!B12</f>
        <v>Musielak Igor
Różanowski Jan
Lasocki Kacper</v>
      </c>
      <c r="C13" s="57" t="str">
        <f>dane_TD!C12</f>
        <v>PSP nr 1 im. KEN - 35</v>
      </c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>
        <v>1</v>
      </c>
      <c r="P13" s="59" t="str">
        <f t="shared" si="1"/>
        <v>NKL</v>
      </c>
    </row>
    <row r="14" spans="1:16" s="60" customFormat="1" ht="27.75" thickBot="1" x14ac:dyDescent="0.25">
      <c r="A14" s="56">
        <f>dane_TD!A13</f>
        <v>12</v>
      </c>
      <c r="B14" s="57" t="str">
        <f>dane_TD!B13</f>
        <v>Pachniak Nadia
Ciałkowska Maja</v>
      </c>
      <c r="C14" s="57" t="str">
        <f>dane_TD!C13</f>
        <v>PSP nr 1 im. KEN - 36</v>
      </c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>
        <v>1</v>
      </c>
      <c r="P14" s="59" t="str">
        <f t="shared" si="1"/>
        <v>NKL</v>
      </c>
    </row>
    <row r="15" spans="1:16" s="60" customFormat="1" ht="15.75" thickBot="1" x14ac:dyDescent="0.25">
      <c r="A15" s="56">
        <f>dane_TD!A14</f>
        <v>13</v>
      </c>
      <c r="B15" s="57">
        <f>dane_TD!B14</f>
        <v>0</v>
      </c>
      <c r="C15" s="57">
        <f>dane_TD!C14</f>
        <v>0</v>
      </c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>
        <v>1</v>
      </c>
      <c r="P15" s="59" t="str">
        <f t="shared" si="1"/>
        <v>NKL</v>
      </c>
    </row>
    <row r="16" spans="1:16" s="60" customFormat="1" ht="27.75" thickBot="1" x14ac:dyDescent="0.25">
      <c r="A16" s="56">
        <f>dane_TD!A15</f>
        <v>14</v>
      </c>
      <c r="B16" s="57" t="str">
        <f>dane_TD!B15</f>
        <v>Pastuszka Pola
Godłoza Weronika</v>
      </c>
      <c r="C16" s="57" t="str">
        <f>dane_TD!C15</f>
        <v>PSP nr 1 im. KEN - 37</v>
      </c>
      <c r="D16" s="58"/>
      <c r="E16" s="58"/>
      <c r="F16" s="58">
        <v>7</v>
      </c>
      <c r="G16" s="58"/>
      <c r="H16" s="58">
        <v>1</v>
      </c>
      <c r="I16" s="58">
        <v>8.6999999999999993</v>
      </c>
      <c r="J16" s="58"/>
      <c r="K16" s="58"/>
      <c r="L16" s="58"/>
      <c r="M16" s="58"/>
      <c r="N16" s="58"/>
      <c r="O16" s="58"/>
      <c r="P16" s="59">
        <f t="shared" si="1"/>
        <v>55</v>
      </c>
    </row>
    <row r="17" spans="1:16" s="60" customFormat="1" ht="27.75" thickBot="1" x14ac:dyDescent="0.25">
      <c r="A17" s="56">
        <f>dane_TD!A16</f>
        <v>15</v>
      </c>
      <c r="B17" s="57" t="str">
        <f>dane_TD!B16</f>
        <v xml:space="preserve">Bąder Karolina
Aleksandra Mizerska </v>
      </c>
      <c r="C17" s="57" t="str">
        <f>dane_TD!C16</f>
        <v>PSP im. J. Korczaka 1</v>
      </c>
      <c r="D17" s="58"/>
      <c r="E17" s="58"/>
      <c r="F17" s="58" t="s">
        <v>131</v>
      </c>
      <c r="G17" s="58"/>
      <c r="H17" s="58">
        <v>5.1100000000000003</v>
      </c>
      <c r="I17" s="58">
        <v>7.8</v>
      </c>
      <c r="J17" s="58"/>
      <c r="K17" s="58"/>
      <c r="L17" s="58"/>
      <c r="M17" s="58"/>
      <c r="N17" s="58"/>
      <c r="O17" s="58"/>
      <c r="P17" s="59">
        <f t="shared" si="1"/>
        <v>140</v>
      </c>
    </row>
    <row r="18" spans="1:16" s="60" customFormat="1" ht="27.75" thickBot="1" x14ac:dyDescent="0.25">
      <c r="A18" s="56">
        <f>dane_TD!A17</f>
        <v>16</v>
      </c>
      <c r="B18" s="57" t="str">
        <f>dane_TD!B17</f>
        <v>Marita Bolek
Owczarek Hanna</v>
      </c>
      <c r="C18" s="57" t="str">
        <f>dane_TD!C17</f>
        <v>PSP im. J. Korczaka 2</v>
      </c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>
        <v>1</v>
      </c>
      <c r="P18" s="59" t="str">
        <f t="shared" si="1"/>
        <v>NKL</v>
      </c>
    </row>
    <row r="19" spans="1:16" s="60" customFormat="1" ht="41.25" thickBot="1" x14ac:dyDescent="0.25">
      <c r="A19" s="56">
        <f>dane_TD!A18</f>
        <v>17</v>
      </c>
      <c r="B19" s="57" t="str">
        <f>dane_TD!B18</f>
        <v>Kucharska Maja
Prokop Marcysia
Stępień Maja</v>
      </c>
      <c r="C19" s="57" t="str">
        <f>dane_TD!C18</f>
        <v>PSP im. J. Korczaka 3</v>
      </c>
      <c r="D19" s="58">
        <v>2</v>
      </c>
      <c r="E19" s="58"/>
      <c r="F19" s="58" t="s">
        <v>129</v>
      </c>
      <c r="G19" s="58"/>
      <c r="H19" s="58">
        <v>4.5</v>
      </c>
      <c r="I19" s="58">
        <v>7</v>
      </c>
      <c r="J19" s="58">
        <v>1</v>
      </c>
      <c r="K19" s="58"/>
      <c r="L19" s="58"/>
      <c r="M19" s="58"/>
      <c r="N19" s="58"/>
      <c r="O19" s="58"/>
      <c r="P19" s="59">
        <f t="shared" si="1"/>
        <v>225</v>
      </c>
    </row>
    <row r="20" spans="1:16" s="60" customFormat="1" ht="27.75" thickBot="1" x14ac:dyDescent="0.25">
      <c r="A20" s="56">
        <f>dane_TD!A19</f>
        <v>18</v>
      </c>
      <c r="B20" s="57" t="str">
        <f>dane_TD!B19</f>
        <v>Rotuski Marcel
Siurnik Szymon</v>
      </c>
      <c r="C20" s="57" t="str">
        <f>dane_TD!C19</f>
        <v>PSP im. J. Korczaka 4</v>
      </c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>
        <v>1</v>
      </c>
      <c r="P20" s="59" t="str">
        <f t="shared" si="1"/>
        <v>NKL</v>
      </c>
    </row>
    <row r="21" spans="1:16" s="60" customFormat="1" ht="41.25" thickBot="1" x14ac:dyDescent="0.25">
      <c r="A21" s="56">
        <f>dane_TD!A20</f>
        <v>19</v>
      </c>
      <c r="B21" s="57" t="str">
        <f>dane_TD!B20</f>
        <v>Cieślak Adam
Przyborek Paulina
Szymanowicz Julia</v>
      </c>
      <c r="C21" s="57" t="str">
        <f>dane_TD!C20</f>
        <v>PSP im. J. Korczaka 5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>
        <v>1</v>
      </c>
      <c r="P21" s="59" t="str">
        <f t="shared" si="1"/>
        <v>NKL</v>
      </c>
    </row>
    <row r="22" spans="1:16" s="60" customFormat="1" ht="41.25" thickBot="1" x14ac:dyDescent="0.25">
      <c r="A22" s="56">
        <f>dane_TD!A21</f>
        <v>20</v>
      </c>
      <c r="B22" s="57" t="str">
        <f>dane_TD!B21</f>
        <v>Pałczyńska Alicja
Pytka Wiktoria
Zielińska Anna</v>
      </c>
      <c r="C22" s="57" t="str">
        <f>dane_TD!C21</f>
        <v>PSP im. J. Korczaka 6</v>
      </c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>
        <v>1</v>
      </c>
      <c r="P22" s="59" t="str">
        <f t="shared" si="1"/>
        <v>NKL</v>
      </c>
    </row>
    <row r="23" spans="1:16" ht="27.75" thickBot="1" x14ac:dyDescent="0.35">
      <c r="A23" s="56">
        <f>dane_TD!A22</f>
        <v>21</v>
      </c>
      <c r="B23" s="57" t="str">
        <f>dane_TD!B22</f>
        <v>Obrębowski Bartosz
Owczarek Maria</v>
      </c>
      <c r="C23" s="57" t="str">
        <f>dane_TD!C22</f>
        <v>PSP im. J. Korczaka 7</v>
      </c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>
        <v>1</v>
      </c>
      <c r="P23" s="59" t="str">
        <f t="shared" ref="P23:P25" si="2">IF(O23="",((IF(D23&lt;&gt;"",90*IF(IFERROR(FIND("*",D23,1),0)&lt;&gt;0,SUBSTITUTE(D23,"*",""),(LEN(D23)-LEN(SUBSTITUTE(D23,",",""))+1)),"0"))+(IF(E23&lt;&gt;"",60*IF(IFERROR(FIND("*",E23,1),0)&lt;&gt;0,SUBSTITUTE(E23,"*",""),(LEN(E23)-LEN(SUBSTITUTE(E23,",",""))+1)),"0"))+(IF(F23&lt;&gt;"",25*IF(IFERROR(FIND("*",F23,1),0)&lt;&gt;0,SUBSTITUTE(F23,"*",""),(LEN(F23)-LEN(SUBSTITUTE(F23,",",""))+1)),"0"))+(IF(G23&lt;&gt;"",15*IF(IFERROR(FIND("*",G23,1),0)&lt;&gt;0,SUBSTITUTE(G23,"*",""),(LEN(G23)-LEN(SUBSTITUTE(G23,",",""))+1)),"0"))+(IF(H23&lt;&gt;"",10*IF(IFERROR(FIND("*",H23,1),0)&lt;&gt;0,SUBSTITUTE(H23,"*",""),(LEN(H23)-LEN(SUBSTITUTE(H23,",",""))+1)),"0"))+(IF(I23&lt;&gt;"",10*IF(IFERROR(FIND("*",I23,1),0)&lt;&gt;0,SUBSTITUTE(I23,"*",""),(LEN(I23)-LEN(SUBSTITUTE(I23,",",""))+1)),"0"))+30*(J23+K23+L23)+M23+N23),"NKL")</f>
        <v>NKL</v>
      </c>
    </row>
    <row r="24" spans="1:16" ht="15.75" thickBot="1" x14ac:dyDescent="0.35">
      <c r="A24" s="56">
        <f>dane_TD!A23</f>
        <v>22</v>
      </c>
      <c r="B24" s="57" t="str">
        <f>dane_TD!B23</f>
        <v>Wojtek Zgoda</v>
      </c>
      <c r="C24" s="57" t="str">
        <f>dane_TD!C23</f>
        <v>Klub InO Skróty Radom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9">
        <f t="shared" si="2"/>
        <v>0</v>
      </c>
    </row>
    <row r="25" spans="1:16" ht="15.75" thickBot="1" x14ac:dyDescent="0.35">
      <c r="A25" s="56">
        <f>dane_TD!A24</f>
        <v>23</v>
      </c>
      <c r="B25" s="57" t="str">
        <f>dane_TD!B24</f>
        <v>Adam Ćwikliński</v>
      </c>
      <c r="C25" s="57">
        <f>dane_TD!C24</f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>
        <v>1</v>
      </c>
      <c r="P25" s="59" t="str">
        <f t="shared" si="2"/>
        <v>NKL</v>
      </c>
    </row>
    <row r="26" spans="1:16" ht="27.75" thickBot="1" x14ac:dyDescent="0.35">
      <c r="A26" s="56">
        <f>dane_TD!A25</f>
        <v>24</v>
      </c>
      <c r="B26" s="57" t="str">
        <f>dane_TD!B25</f>
        <v>Kośla Franciszek
Barański Szymon</v>
      </c>
      <c r="C26" s="57" t="str">
        <f>dane_TD!C25</f>
        <v>PSP nr 1 im. KEN - 38</v>
      </c>
      <c r="D26" s="58"/>
      <c r="E26" s="58"/>
      <c r="F26" s="58">
        <v>3.7</v>
      </c>
      <c r="G26" s="58"/>
      <c r="H26" s="58">
        <v>9</v>
      </c>
      <c r="I26" s="58" t="s">
        <v>96</v>
      </c>
      <c r="J26" s="58"/>
      <c r="K26" s="58"/>
      <c r="L26" s="58"/>
      <c r="M26" s="58"/>
      <c r="N26" s="58"/>
      <c r="O26" s="58"/>
      <c r="P26" s="59">
        <f t="shared" ref="P26:P27" si="3">IF(O26="",((IF(D26&lt;&gt;"",90*IF(IFERROR(FIND("*",D26,1),0)&lt;&gt;0,SUBSTITUTE(D26,"*",""),(LEN(D26)-LEN(SUBSTITUTE(D26,",",""))+1)),"0"))+(IF(E26&lt;&gt;"",60*IF(IFERROR(FIND("*",E26,1),0)&lt;&gt;0,SUBSTITUTE(E26,"*",""),(LEN(E26)-LEN(SUBSTITUTE(E26,",",""))+1)),"0"))+(IF(F26&lt;&gt;"",25*IF(IFERROR(FIND("*",F26,1),0)&lt;&gt;0,SUBSTITUTE(F26,"*",""),(LEN(F26)-LEN(SUBSTITUTE(F26,",",""))+1)),"0"))+(IF(G26&lt;&gt;"",15*IF(IFERROR(FIND("*",G26,1),0)&lt;&gt;0,SUBSTITUTE(G26,"*",""),(LEN(G26)-LEN(SUBSTITUTE(G26,",",""))+1)),"0"))+(IF(H26&lt;&gt;"",10*IF(IFERROR(FIND("*",H26,1),0)&lt;&gt;0,SUBSTITUTE(H26,"*",""),(LEN(H26)-LEN(SUBSTITUTE(H26,",",""))+1)),"0"))+(IF(I26&lt;&gt;"",10*IF(IFERROR(FIND("*",I26,1),0)&lt;&gt;0,SUBSTITUTE(I26,"*",""),(LEN(I26)-LEN(SUBSTITUTE(I26,",",""))+1)),"0"))+30*(J26+K26+L26)+M26+N26),"NKL")</f>
        <v>200</v>
      </c>
    </row>
    <row r="27" spans="1:16" ht="15.75" thickBot="1" x14ac:dyDescent="0.35">
      <c r="A27" s="56">
        <f>dane_TD!A26</f>
        <v>25</v>
      </c>
      <c r="B27" s="57" t="str">
        <f>dane_TD!B26</f>
        <v>Dąbrowski Adam</v>
      </c>
      <c r="C27" s="57" t="str">
        <f>dane_TD!C26</f>
        <v>PSP nr 1 im. KEN - 39</v>
      </c>
      <c r="D27" s="58" t="s">
        <v>72</v>
      </c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9">
        <f t="shared" si="3"/>
        <v>360</v>
      </c>
    </row>
  </sheetData>
  <conditionalFormatting sqref="B3:N27">
    <cfRule type="expression" dxfId="10" priority="1">
      <formula>ISBLANK($O3)=FALSE</formula>
    </cfRule>
  </conditionalFormatting>
  <pageMargins left="0.25" right="0.25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8" tint="0.59999389629810485"/>
    <pageSetUpPr fitToPage="1"/>
  </sheetPr>
  <dimension ref="A1:R38"/>
  <sheetViews>
    <sheetView zoomScale="80" zoomScaleNormal="80" zoomScaleSheetLayoutView="80" workbookViewId="0">
      <pane ySplit="3" topLeftCell="A22" activePane="bottomLeft" state="frozen"/>
      <selection activeCell="U27" sqref="U27"/>
      <selection pane="bottomLeft" activeCell="E31" sqref="E31"/>
    </sheetView>
  </sheetViews>
  <sheetFormatPr defaultRowHeight="12.75" x14ac:dyDescent="0.2"/>
  <cols>
    <col min="1" max="1" width="13.28515625" style="32" customWidth="1"/>
    <col min="2" max="2" width="5" style="32" customWidth="1"/>
    <col min="3" max="3" width="22.42578125" style="32" customWidth="1"/>
    <col min="4" max="4" width="19.7109375" style="32" customWidth="1"/>
    <col min="5" max="5" width="15.5703125" style="32" customWidth="1"/>
    <col min="6" max="6" width="6.5703125" style="16" bestFit="1" customWidth="1"/>
    <col min="7" max="7" width="8.42578125" style="17" customWidth="1"/>
    <col min="8" max="8" width="6.5703125" style="15" bestFit="1" customWidth="1"/>
    <col min="9" max="9" width="5.140625" style="32" customWidth="1"/>
    <col min="10" max="10" width="8.42578125" style="32" customWidth="1"/>
    <col min="11" max="11" width="9.28515625" style="32" bestFit="1" customWidth="1"/>
    <col min="12" max="12" width="5.140625" style="16" customWidth="1"/>
    <col min="13" max="13" width="8.85546875" style="17"/>
    <col min="14" max="14" width="4.7109375" style="15" customWidth="1"/>
    <col min="15" max="15" width="8.85546875" style="16"/>
    <col min="16" max="16" width="9.85546875" style="17" bestFit="1" customWidth="1"/>
    <col min="17" max="17" width="6" style="15" bestFit="1" customWidth="1"/>
    <col min="18" max="18" width="9.140625" style="92"/>
  </cols>
  <sheetData>
    <row r="1" spans="1:18" ht="13.15" customHeight="1" x14ac:dyDescent="0.2">
      <c r="A1" s="100" t="s">
        <v>138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</row>
    <row r="2" spans="1:18" ht="12.75" customHeight="1" thickBot="1" x14ac:dyDescent="0.25">
      <c r="A2" s="102" t="s">
        <v>0</v>
      </c>
      <c r="B2" s="104" t="s">
        <v>15</v>
      </c>
      <c r="C2" s="106" t="s">
        <v>16</v>
      </c>
      <c r="D2" s="108" t="s">
        <v>29</v>
      </c>
      <c r="E2" s="108" t="s">
        <v>40</v>
      </c>
      <c r="F2" s="101" t="s">
        <v>17</v>
      </c>
      <c r="G2" s="101"/>
      <c r="H2" s="101"/>
      <c r="I2" s="101" t="s">
        <v>18</v>
      </c>
      <c r="J2" s="101"/>
      <c r="K2" s="101"/>
      <c r="L2" s="101" t="s">
        <v>24</v>
      </c>
      <c r="M2" s="101"/>
      <c r="N2" s="101"/>
      <c r="O2" s="110" t="s">
        <v>34</v>
      </c>
      <c r="P2" s="111"/>
      <c r="Q2" s="111"/>
    </row>
    <row r="3" spans="1:18" ht="59.25" customHeight="1" x14ac:dyDescent="0.2">
      <c r="A3" s="103"/>
      <c r="B3" s="105"/>
      <c r="C3" s="107"/>
      <c r="D3" s="109"/>
      <c r="E3" s="109"/>
      <c r="F3" s="61" t="s">
        <v>19</v>
      </c>
      <c r="G3" s="62" t="s">
        <v>20</v>
      </c>
      <c r="H3" s="61" t="s">
        <v>21</v>
      </c>
      <c r="I3" s="61" t="s">
        <v>19</v>
      </c>
      <c r="J3" s="62" t="s">
        <v>20</v>
      </c>
      <c r="K3" s="61" t="s">
        <v>21</v>
      </c>
      <c r="L3" s="61" t="s">
        <v>19</v>
      </c>
      <c r="M3" s="62" t="s">
        <v>20</v>
      </c>
      <c r="N3" s="61" t="s">
        <v>21</v>
      </c>
      <c r="O3" s="62" t="s">
        <v>20</v>
      </c>
      <c r="P3" s="63" t="s">
        <v>21</v>
      </c>
      <c r="Q3" s="61" t="s">
        <v>134</v>
      </c>
    </row>
    <row r="4" spans="1:18" s="32" customFormat="1" ht="33.75" customHeight="1" x14ac:dyDescent="0.2">
      <c r="A4" s="33">
        <f t="shared" ref="A4:A38" si="0">P4</f>
        <v>1</v>
      </c>
      <c r="B4" s="64">
        <f>dane_TM!A30</f>
        <v>129</v>
      </c>
      <c r="C4" s="11" t="str">
        <f>dane_TM!B30</f>
        <v>Jakub Podgruszewski
Alan Parulski</v>
      </c>
      <c r="D4" s="11" t="str">
        <f>dane_TM!C30</f>
        <v>SP2 Międzychód 1</v>
      </c>
      <c r="E4" s="11" t="str">
        <f>dane_TM!D30</f>
        <v>Międzychód</v>
      </c>
      <c r="F4" s="28">
        <f>TM_E1!P31</f>
        <v>0</v>
      </c>
      <c r="G4" s="34">
        <f t="shared" ref="G4:G38" si="1">IF(F4&lt;&gt;"",IF(ISNUMBER(F4),MAX(1000/_TPE1*(_TPE1-F4+MIN(F:F)),1),0),"")</f>
        <v>1000</v>
      </c>
      <c r="H4" s="35">
        <f t="shared" ref="H4:H38" si="2">IF(G4&lt;&gt;"",RANK(G4,G:G),"")</f>
        <v>1</v>
      </c>
      <c r="I4" s="36">
        <f>TM_E2!P31</f>
        <v>0</v>
      </c>
      <c r="J4" s="34">
        <f t="shared" ref="J4:J38" si="3">IF(I4&lt;&gt;"",IF(ISNUMBER(I4),MAX(1000/_TPE2*(_TPE2-I4+MIN(I:I)),1),0),"")</f>
        <v>1000</v>
      </c>
      <c r="K4" s="26">
        <f t="shared" ref="K4:K38" si="4">IF(J4&lt;&gt;"",RANK(J4,J:J),"")</f>
        <v>1</v>
      </c>
      <c r="L4" s="28">
        <f>TM_E3!P31</f>
        <v>0</v>
      </c>
      <c r="M4" s="34">
        <f t="shared" ref="M4:M38" si="5">IF(L4&lt;&gt;"",IF(ISNUMBER(L4),MAX(1000/_TPE3*(_TPE3-L4+MIN(L:L)),1),0),"")</f>
        <v>1000</v>
      </c>
      <c r="N4" s="35">
        <f t="shared" ref="N4:N38" si="6">IF(M4&lt;&gt;"",RANK(M4,M:M),"")</f>
        <v>1</v>
      </c>
      <c r="O4" s="27">
        <f t="shared" ref="O4:O38" si="7">SUM(G4,J4,M4)</f>
        <v>3000</v>
      </c>
      <c r="P4" s="37">
        <f t="shared" ref="P4:P38" si="8">IF(O4&lt;&gt;"",RANK(O4,O:O),"")</f>
        <v>1</v>
      </c>
      <c r="Q4" s="35">
        <f t="shared" ref="Q4:Q38" si="9">IF(R4&lt;&gt;"",RANK(R4,R:R),"")</f>
        <v>1</v>
      </c>
      <c r="R4" s="92">
        <f>IF(UPPER(dane_TM!E30)="TM",O4,"")</f>
        <v>3000</v>
      </c>
    </row>
    <row r="5" spans="1:18" s="32" customFormat="1" ht="33.75" customHeight="1" x14ac:dyDescent="0.2">
      <c r="A5" s="33">
        <f t="shared" si="0"/>
        <v>1</v>
      </c>
      <c r="B5" s="64">
        <f>dane_TM!A31</f>
        <v>130</v>
      </c>
      <c r="C5" s="11" t="str">
        <f>dane_TM!B31</f>
        <v>Lena Podgruszewska
Paweł Podgruszewski</v>
      </c>
      <c r="D5" s="11" t="str">
        <f>dane_TM!C31</f>
        <v>Międzychód</v>
      </c>
      <c r="E5" s="11" t="str">
        <f>dane_TM!D31</f>
        <v>Międzychód</v>
      </c>
      <c r="F5" s="28">
        <f>TM_E1!P32</f>
        <v>0</v>
      </c>
      <c r="G5" s="34">
        <f t="shared" si="1"/>
        <v>1000</v>
      </c>
      <c r="H5" s="35">
        <f t="shared" si="2"/>
        <v>1</v>
      </c>
      <c r="I5" s="36">
        <f>TM_E2!P32</f>
        <v>0</v>
      </c>
      <c r="J5" s="34">
        <f t="shared" si="3"/>
        <v>1000</v>
      </c>
      <c r="K5" s="26">
        <f t="shared" si="4"/>
        <v>1</v>
      </c>
      <c r="L5" s="28">
        <f>TM_E3!P32</f>
        <v>0</v>
      </c>
      <c r="M5" s="34">
        <f t="shared" si="5"/>
        <v>1000</v>
      </c>
      <c r="N5" s="35">
        <f t="shared" si="6"/>
        <v>1</v>
      </c>
      <c r="O5" s="27">
        <f t="shared" si="7"/>
        <v>3000</v>
      </c>
      <c r="P5" s="37">
        <f t="shared" si="8"/>
        <v>1</v>
      </c>
      <c r="Q5" s="35" t="str">
        <f t="shared" si="9"/>
        <v/>
      </c>
      <c r="R5" s="92" t="str">
        <f>IF(UPPER(dane_TM!E31)="TM",O5,"")</f>
        <v/>
      </c>
    </row>
    <row r="6" spans="1:18" s="32" customFormat="1" ht="33.75" customHeight="1" x14ac:dyDescent="0.2">
      <c r="A6" s="33">
        <f t="shared" si="0"/>
        <v>3</v>
      </c>
      <c r="B6" s="64">
        <f>dane_TM!A33</f>
        <v>132</v>
      </c>
      <c r="C6" s="11" t="str">
        <f>dane_TM!B33</f>
        <v>Jerzy Bieńkowski
Maja Bieńkowska</v>
      </c>
      <c r="D6" s="11" t="str">
        <f>dane_TM!C33</f>
        <v>Maja Team</v>
      </c>
      <c r="E6" s="11" t="str">
        <f>dane_TM!D33</f>
        <v>Warszawa</v>
      </c>
      <c r="F6" s="28">
        <f>TM_E1!P34</f>
        <v>75</v>
      </c>
      <c r="G6" s="34">
        <f t="shared" si="1"/>
        <v>950.98039215686276</v>
      </c>
      <c r="H6" s="35">
        <f t="shared" si="2"/>
        <v>6</v>
      </c>
      <c r="I6" s="36">
        <f>TM_E2!P34</f>
        <v>19</v>
      </c>
      <c r="J6" s="34">
        <f t="shared" si="3"/>
        <v>989.44444444444446</v>
      </c>
      <c r="K6" s="26">
        <f t="shared" si="4"/>
        <v>3</v>
      </c>
      <c r="L6" s="28">
        <f>TM_E3!P34</f>
        <v>0</v>
      </c>
      <c r="M6" s="34">
        <f t="shared" si="5"/>
        <v>1000</v>
      </c>
      <c r="N6" s="35">
        <f t="shared" si="6"/>
        <v>1</v>
      </c>
      <c r="O6" s="27">
        <f t="shared" si="7"/>
        <v>2940.4248366013071</v>
      </c>
      <c r="P6" s="37">
        <f t="shared" si="8"/>
        <v>3</v>
      </c>
      <c r="Q6" s="35" t="str">
        <f t="shared" si="9"/>
        <v/>
      </c>
      <c r="R6" s="92" t="str">
        <f>IF(UPPER(dane_TM!E33)="TM",O6,"")</f>
        <v/>
      </c>
    </row>
    <row r="7" spans="1:18" s="32" customFormat="1" ht="33.75" customHeight="1" x14ac:dyDescent="0.2">
      <c r="A7" s="33">
        <f t="shared" si="0"/>
        <v>4</v>
      </c>
      <c r="B7" s="64">
        <f>dane_TM!A34</f>
        <v>133</v>
      </c>
      <c r="C7" s="11" t="str">
        <f>dane_TM!B34</f>
        <v>Mikołaj Bieńkowski
Mateusz Bieńkowski</v>
      </c>
      <c r="D7" s="11">
        <f>dane_TM!C34</f>
        <v>0</v>
      </c>
      <c r="E7" s="11" t="str">
        <f>dane_TM!D34</f>
        <v>Warszawa</v>
      </c>
      <c r="F7" s="28">
        <f>TM_E1!P35</f>
        <v>25</v>
      </c>
      <c r="G7" s="34">
        <f t="shared" si="1"/>
        <v>983.66013071895429</v>
      </c>
      <c r="H7" s="35">
        <f t="shared" si="2"/>
        <v>4</v>
      </c>
      <c r="I7" s="36">
        <f>TM_E2!P35</f>
        <v>185</v>
      </c>
      <c r="J7" s="34">
        <f t="shared" si="3"/>
        <v>897.22222222222229</v>
      </c>
      <c r="K7" s="26">
        <f t="shared" si="4"/>
        <v>9</v>
      </c>
      <c r="L7" s="28">
        <f>TM_E3!P35</f>
        <v>10</v>
      </c>
      <c r="M7" s="34">
        <f t="shared" si="5"/>
        <v>993.05555555555554</v>
      </c>
      <c r="N7" s="35">
        <f t="shared" si="6"/>
        <v>5</v>
      </c>
      <c r="O7" s="27">
        <f t="shared" si="7"/>
        <v>2873.9379084967322</v>
      </c>
      <c r="P7" s="37">
        <f t="shared" si="8"/>
        <v>4</v>
      </c>
      <c r="Q7" s="35">
        <f t="shared" si="9"/>
        <v>2</v>
      </c>
      <c r="R7" s="92">
        <f>IF(UPPER(dane_TM!E34)="TM",O7,"")</f>
        <v>2873.9379084967322</v>
      </c>
    </row>
    <row r="8" spans="1:18" s="32" customFormat="1" ht="33.75" customHeight="1" x14ac:dyDescent="0.2">
      <c r="A8" s="33">
        <f t="shared" si="0"/>
        <v>5</v>
      </c>
      <c r="B8" s="64">
        <f>dane_TM!A22</f>
        <v>121</v>
      </c>
      <c r="C8" s="11" t="str">
        <f>dane_TM!B22</f>
        <v>Dąbrowski Jakub
Greliak Szymon</v>
      </c>
      <c r="D8" s="11" t="str">
        <f>dane_TM!C22</f>
        <v>PSP nr 1 im. KEN - 19</v>
      </c>
      <c r="E8" s="11" t="str">
        <f>dane_TM!D22</f>
        <v>Białobrzegi</v>
      </c>
      <c r="F8" s="28">
        <f>TM_E1!P23</f>
        <v>60</v>
      </c>
      <c r="G8" s="34">
        <f t="shared" si="1"/>
        <v>960.78431372549016</v>
      </c>
      <c r="H8" s="35">
        <f t="shared" si="2"/>
        <v>5</v>
      </c>
      <c r="I8" s="36">
        <f>TM_E2!P23</f>
        <v>370</v>
      </c>
      <c r="J8" s="34">
        <f t="shared" si="3"/>
        <v>794.44444444444446</v>
      </c>
      <c r="K8" s="26">
        <f t="shared" si="4"/>
        <v>19</v>
      </c>
      <c r="L8" s="28">
        <f>TM_E3!P23</f>
        <v>0</v>
      </c>
      <c r="M8" s="34">
        <f t="shared" si="5"/>
        <v>1000</v>
      </c>
      <c r="N8" s="35">
        <f t="shared" si="6"/>
        <v>1</v>
      </c>
      <c r="O8" s="27">
        <f t="shared" si="7"/>
        <v>2755.2287581699347</v>
      </c>
      <c r="P8" s="37">
        <f t="shared" si="8"/>
        <v>5</v>
      </c>
      <c r="Q8" s="35">
        <f t="shared" si="9"/>
        <v>3</v>
      </c>
      <c r="R8" s="92">
        <f>IF(UPPER(dane_TM!E22)="TM",O8,"")</f>
        <v>2755.2287581699347</v>
      </c>
    </row>
    <row r="9" spans="1:18" s="32" customFormat="1" ht="38.25" x14ac:dyDescent="0.2">
      <c r="A9" s="33">
        <f t="shared" si="0"/>
        <v>6</v>
      </c>
      <c r="B9" s="64">
        <f>dane_TM!A11</f>
        <v>110</v>
      </c>
      <c r="C9" s="11" t="str">
        <f>dane_TM!B11</f>
        <v>Grzesiak Aleksandra
Duranc Natalia
Galbarczyk Damian</v>
      </c>
      <c r="D9" s="11" t="str">
        <f>dane_TM!C11</f>
        <v>PSP nr 1 im. KEN - 9</v>
      </c>
      <c r="E9" s="11" t="str">
        <f>dane_TM!D11</f>
        <v>Białobrzegi</v>
      </c>
      <c r="F9" s="28">
        <f>TM_E1!P12</f>
        <v>400</v>
      </c>
      <c r="G9" s="34">
        <f t="shared" si="1"/>
        <v>738.56209150326799</v>
      </c>
      <c r="H9" s="35">
        <f t="shared" si="2"/>
        <v>27</v>
      </c>
      <c r="I9" s="36">
        <f>TM_E2!P12</f>
        <v>35</v>
      </c>
      <c r="J9" s="34">
        <f t="shared" si="3"/>
        <v>980.55555555555554</v>
      </c>
      <c r="K9" s="26">
        <f t="shared" si="4"/>
        <v>4</v>
      </c>
      <c r="L9" s="28">
        <f>TM_E3!P12</f>
        <v>25</v>
      </c>
      <c r="M9" s="34">
        <f t="shared" si="5"/>
        <v>982.6388888888888</v>
      </c>
      <c r="N9" s="35">
        <f t="shared" si="6"/>
        <v>6</v>
      </c>
      <c r="O9" s="27">
        <f t="shared" si="7"/>
        <v>2701.7565359477121</v>
      </c>
      <c r="P9" s="37">
        <f t="shared" si="8"/>
        <v>6</v>
      </c>
      <c r="Q9" s="35">
        <f t="shared" si="9"/>
        <v>4</v>
      </c>
      <c r="R9" s="92">
        <f>IF(UPPER(dane_TM!E11)="TM",O9,"")</f>
        <v>2701.7565359477121</v>
      </c>
    </row>
    <row r="10" spans="1:18" s="32" customFormat="1" ht="25.5" x14ac:dyDescent="0.2">
      <c r="A10" s="33">
        <f t="shared" si="0"/>
        <v>7</v>
      </c>
      <c r="B10" s="64">
        <f>dane_TM!A35</f>
        <v>134</v>
      </c>
      <c r="C10" s="11" t="str">
        <f>dane_TM!B35</f>
        <v>Cybulski Adam
Pogodziński Bartosz</v>
      </c>
      <c r="D10" s="11" t="str">
        <f>dane_TM!C35</f>
        <v>PSP im. J. Korczaka 8</v>
      </c>
      <c r="E10" s="11" t="str">
        <f>dane_TM!D35</f>
        <v>Sucha</v>
      </c>
      <c r="F10" s="28">
        <f>TM_E1!P36</f>
        <v>145</v>
      </c>
      <c r="G10" s="34">
        <f t="shared" si="1"/>
        <v>905.22875816993462</v>
      </c>
      <c r="H10" s="35">
        <f t="shared" si="2"/>
        <v>11</v>
      </c>
      <c r="I10" s="36">
        <f>TM_E2!P36</f>
        <v>274</v>
      </c>
      <c r="J10" s="34">
        <f t="shared" si="3"/>
        <v>847.77777777777783</v>
      </c>
      <c r="K10" s="26">
        <f t="shared" si="4"/>
        <v>17</v>
      </c>
      <c r="L10" s="28">
        <f>TM_E3!P36</f>
        <v>90</v>
      </c>
      <c r="M10" s="34">
        <f t="shared" si="5"/>
        <v>937.5</v>
      </c>
      <c r="N10" s="35">
        <f t="shared" si="6"/>
        <v>9</v>
      </c>
      <c r="O10" s="27">
        <f t="shared" si="7"/>
        <v>2690.5065359477126</v>
      </c>
      <c r="P10" s="37">
        <f t="shared" si="8"/>
        <v>7</v>
      </c>
      <c r="Q10" s="35">
        <f t="shared" si="9"/>
        <v>5</v>
      </c>
      <c r="R10" s="92">
        <f>IF(UPPER(dane_TM!E35)="TM",O10,"")</f>
        <v>2690.5065359477126</v>
      </c>
    </row>
    <row r="11" spans="1:18" s="32" customFormat="1" ht="38.25" x14ac:dyDescent="0.2">
      <c r="A11" s="33">
        <f t="shared" si="0"/>
        <v>8</v>
      </c>
      <c r="B11" s="64">
        <f>dane_TM!A10</f>
        <v>109</v>
      </c>
      <c r="C11" s="11" t="str">
        <f>dane_TM!B10</f>
        <v>Konopka Helena
Mostkiewicz Aleksandra
Antos Julia</v>
      </c>
      <c r="D11" s="11" t="str">
        <f>dane_TM!C10</f>
        <v>PSP nr 1 im. KEN - 8</v>
      </c>
      <c r="E11" s="11" t="str">
        <f>dane_TM!D10</f>
        <v>Białobrzegi</v>
      </c>
      <c r="F11" s="28">
        <f>TM_E1!P11</f>
        <v>360</v>
      </c>
      <c r="G11" s="34">
        <f t="shared" si="1"/>
        <v>764.70588235294122</v>
      </c>
      <c r="H11" s="35">
        <f t="shared" si="2"/>
        <v>25</v>
      </c>
      <c r="I11" s="36">
        <f>TM_E2!P11</f>
        <v>210</v>
      </c>
      <c r="J11" s="34">
        <f t="shared" si="3"/>
        <v>883.33333333333337</v>
      </c>
      <c r="K11" s="26">
        <f t="shared" si="4"/>
        <v>11</v>
      </c>
      <c r="L11" s="28">
        <f>TM_E3!P11</f>
        <v>25</v>
      </c>
      <c r="M11" s="34">
        <f t="shared" si="5"/>
        <v>982.6388888888888</v>
      </c>
      <c r="N11" s="35">
        <f t="shared" si="6"/>
        <v>6</v>
      </c>
      <c r="O11" s="27">
        <f t="shared" si="7"/>
        <v>2630.6781045751632</v>
      </c>
      <c r="P11" s="37">
        <f t="shared" si="8"/>
        <v>8</v>
      </c>
      <c r="Q11" s="35">
        <f t="shared" si="9"/>
        <v>6</v>
      </c>
      <c r="R11" s="92">
        <f>IF(UPPER(dane_TM!E10)="TM",O11,"")</f>
        <v>2630.6781045751632</v>
      </c>
    </row>
    <row r="12" spans="1:18" s="32" customFormat="1" ht="38.25" x14ac:dyDescent="0.2">
      <c r="A12" s="33">
        <f t="shared" si="0"/>
        <v>9</v>
      </c>
      <c r="B12" s="64">
        <f>dane_TM!A4</f>
        <v>103</v>
      </c>
      <c r="C12" s="11" t="str">
        <f>dane_TM!B4</f>
        <v>Marzec Aleks
Rudecki Mikołaj
Czyż Igor</v>
      </c>
      <c r="D12" s="11" t="str">
        <f>dane_TM!C4</f>
        <v>PSP nr 1 im. KEN - 3</v>
      </c>
      <c r="E12" s="11" t="str">
        <f>dane_TM!D4</f>
        <v>Białobrzegi</v>
      </c>
      <c r="F12" s="28">
        <f>TM_E1!P5</f>
        <v>245</v>
      </c>
      <c r="G12" s="34">
        <f t="shared" si="1"/>
        <v>839.86928104575168</v>
      </c>
      <c r="H12" s="35">
        <f t="shared" si="2"/>
        <v>15</v>
      </c>
      <c r="I12" s="36">
        <f>TM_E2!P5</f>
        <v>239</v>
      </c>
      <c r="J12" s="34">
        <f t="shared" si="3"/>
        <v>867.22222222222229</v>
      </c>
      <c r="K12" s="26">
        <f t="shared" si="4"/>
        <v>15</v>
      </c>
      <c r="L12" s="28">
        <f>TM_E3!P5</f>
        <v>170</v>
      </c>
      <c r="M12" s="34">
        <f t="shared" si="5"/>
        <v>881.94444444444446</v>
      </c>
      <c r="N12" s="35">
        <f t="shared" si="6"/>
        <v>10</v>
      </c>
      <c r="O12" s="27">
        <f t="shared" si="7"/>
        <v>2589.0359477124184</v>
      </c>
      <c r="P12" s="37">
        <f t="shared" si="8"/>
        <v>9</v>
      </c>
      <c r="Q12" s="35">
        <f t="shared" si="9"/>
        <v>7</v>
      </c>
      <c r="R12" s="92">
        <f>IF(UPPER(dane_TM!E4)="TM",O12,"")</f>
        <v>2589.0359477124184</v>
      </c>
    </row>
    <row r="13" spans="1:18" s="32" customFormat="1" ht="25.5" x14ac:dyDescent="0.2">
      <c r="A13" s="33">
        <f t="shared" si="0"/>
        <v>10</v>
      </c>
      <c r="B13" s="64">
        <f>dane_TM!A9</f>
        <v>108</v>
      </c>
      <c r="C13" s="11" t="str">
        <f>dane_TM!B9</f>
        <v>Sitarek Dominika
Witkowska Iga</v>
      </c>
      <c r="D13" s="11" t="str">
        <f>dane_TM!C9</f>
        <v>PSP nr 1 im. KEN - 7</v>
      </c>
      <c r="E13" s="11" t="str">
        <f>dane_TM!D9</f>
        <v>Białobrzegi</v>
      </c>
      <c r="F13" s="28">
        <f>TM_E1!P10</f>
        <v>325</v>
      </c>
      <c r="G13" s="34">
        <f t="shared" si="1"/>
        <v>787.58169934640523</v>
      </c>
      <c r="H13" s="35">
        <f t="shared" si="2"/>
        <v>23</v>
      </c>
      <c r="I13" s="36">
        <f>TM_E2!P10</f>
        <v>220</v>
      </c>
      <c r="J13" s="34">
        <f t="shared" si="3"/>
        <v>877.77777777777783</v>
      </c>
      <c r="K13" s="26">
        <f t="shared" si="4"/>
        <v>14</v>
      </c>
      <c r="L13" s="28">
        <f>TM_E3!P10</f>
        <v>180</v>
      </c>
      <c r="M13" s="34">
        <f t="shared" si="5"/>
        <v>875</v>
      </c>
      <c r="N13" s="35">
        <f t="shared" si="6"/>
        <v>11</v>
      </c>
      <c r="O13" s="27">
        <f t="shared" si="7"/>
        <v>2540.3594771241833</v>
      </c>
      <c r="P13" s="37">
        <f t="shared" si="8"/>
        <v>10</v>
      </c>
      <c r="Q13" s="35">
        <f t="shared" si="9"/>
        <v>8</v>
      </c>
      <c r="R13" s="92">
        <f>IF(UPPER(dane_TM!E9)="TM",O13,"")</f>
        <v>2540.3594771241833</v>
      </c>
    </row>
    <row r="14" spans="1:18" s="32" customFormat="1" ht="25.5" x14ac:dyDescent="0.2">
      <c r="A14" s="33">
        <f t="shared" si="0"/>
        <v>11</v>
      </c>
      <c r="B14" s="64">
        <f>dane_TM!A36</f>
        <v>135</v>
      </c>
      <c r="C14" s="11" t="str">
        <f>dane_TM!B36</f>
        <v>Jach Maja
Lament Zofia</v>
      </c>
      <c r="D14" s="11" t="str">
        <f>dane_TM!C36</f>
        <v>PSP im. J. Korczaka 9</v>
      </c>
      <c r="E14" s="11" t="str">
        <f>dane_TM!D36</f>
        <v>Sucha</v>
      </c>
      <c r="F14" s="28">
        <f>TM_E1!P37</f>
        <v>85</v>
      </c>
      <c r="G14" s="34">
        <f t="shared" si="1"/>
        <v>944.44444444444446</v>
      </c>
      <c r="H14" s="35">
        <f t="shared" si="2"/>
        <v>8</v>
      </c>
      <c r="I14" s="36">
        <f>TM_E2!P37</f>
        <v>177</v>
      </c>
      <c r="J14" s="34">
        <f t="shared" si="3"/>
        <v>901.66666666666674</v>
      </c>
      <c r="K14" s="26">
        <f t="shared" si="4"/>
        <v>8</v>
      </c>
      <c r="L14" s="28">
        <f>TM_E3!P37</f>
        <v>540</v>
      </c>
      <c r="M14" s="34">
        <f t="shared" si="5"/>
        <v>625</v>
      </c>
      <c r="N14" s="35">
        <f t="shared" si="6"/>
        <v>13</v>
      </c>
      <c r="O14" s="27">
        <f t="shared" si="7"/>
        <v>2471.1111111111113</v>
      </c>
      <c r="P14" s="37">
        <f t="shared" si="8"/>
        <v>11</v>
      </c>
      <c r="Q14" s="35">
        <f t="shared" si="9"/>
        <v>9</v>
      </c>
      <c r="R14" s="92">
        <f>IF(UPPER(dane_TM!E36)="TM",O14,"")</f>
        <v>2471.1111111111113</v>
      </c>
    </row>
    <row r="15" spans="1:18" s="32" customFormat="1" ht="25.5" x14ac:dyDescent="0.2">
      <c r="A15" s="33">
        <f t="shared" si="0"/>
        <v>12</v>
      </c>
      <c r="B15" s="64">
        <f>dane_TM!A12</f>
        <v>111</v>
      </c>
      <c r="C15" s="11" t="str">
        <f>dane_TM!B12</f>
        <v>Skrzypek Sebastian
Fołtyn Mateusz</v>
      </c>
      <c r="D15" s="11" t="str">
        <f>dane_TM!C12</f>
        <v>PSP nr 1 im. KEN - 10</v>
      </c>
      <c r="E15" s="11" t="str">
        <f>dane_TM!D12</f>
        <v>Białobrzegi</v>
      </c>
      <c r="F15" s="28">
        <f>TM_E1!P13</f>
        <v>730</v>
      </c>
      <c r="G15" s="34">
        <f t="shared" si="1"/>
        <v>522.87581699346401</v>
      </c>
      <c r="H15" s="35">
        <f t="shared" si="2"/>
        <v>31</v>
      </c>
      <c r="I15" s="36">
        <f>TM_E2!P13</f>
        <v>150</v>
      </c>
      <c r="J15" s="34">
        <f t="shared" si="3"/>
        <v>916.66666666666674</v>
      </c>
      <c r="K15" s="26">
        <f t="shared" si="4"/>
        <v>6</v>
      </c>
      <c r="L15" s="28">
        <f>TM_E3!P13</f>
        <v>25</v>
      </c>
      <c r="M15" s="34">
        <f t="shared" si="5"/>
        <v>982.6388888888888</v>
      </c>
      <c r="N15" s="35">
        <f t="shared" si="6"/>
        <v>6</v>
      </c>
      <c r="O15" s="27">
        <f t="shared" si="7"/>
        <v>2422.1813725490197</v>
      </c>
      <c r="P15" s="37">
        <f t="shared" si="8"/>
        <v>12</v>
      </c>
      <c r="Q15" s="35">
        <f t="shared" si="9"/>
        <v>10</v>
      </c>
      <c r="R15" s="92">
        <f>IF(UPPER(dane_TM!E12)="TM",O15,"")</f>
        <v>2422.1813725490197</v>
      </c>
    </row>
    <row r="16" spans="1:18" s="32" customFormat="1" ht="25.5" x14ac:dyDescent="0.2">
      <c r="A16" s="33">
        <f t="shared" si="0"/>
        <v>13</v>
      </c>
      <c r="B16" s="64">
        <f>dane_TM!A2</f>
        <v>101</v>
      </c>
      <c r="C16" s="11" t="str">
        <f>dane_TM!B2</f>
        <v>Okrój Zuzanna
Machowska Joanna</v>
      </c>
      <c r="D16" s="11" t="str">
        <f>dane_TM!C2</f>
        <v>PSP nr 1 im. KEN - 1</v>
      </c>
      <c r="E16" s="11" t="str">
        <f>dane_TM!D2</f>
        <v>Białobrzegi</v>
      </c>
      <c r="F16" s="28">
        <f>TM_E1!P3</f>
        <v>182</v>
      </c>
      <c r="G16" s="34">
        <f t="shared" si="1"/>
        <v>881.04575163398692</v>
      </c>
      <c r="H16" s="35">
        <f t="shared" si="2"/>
        <v>12</v>
      </c>
      <c r="I16" s="36">
        <f>TM_E2!P3</f>
        <v>175</v>
      </c>
      <c r="J16" s="34">
        <f t="shared" si="3"/>
        <v>902.77777777777783</v>
      </c>
      <c r="K16" s="26">
        <f t="shared" si="4"/>
        <v>7</v>
      </c>
      <c r="L16" s="28" t="str">
        <f>TM_E3!P3</f>
        <v>NKL</v>
      </c>
      <c r="M16" s="34">
        <f t="shared" si="5"/>
        <v>0</v>
      </c>
      <c r="N16" s="35">
        <f t="shared" si="6"/>
        <v>16</v>
      </c>
      <c r="O16" s="27">
        <f t="shared" si="7"/>
        <v>1783.8235294117649</v>
      </c>
      <c r="P16" s="37">
        <f t="shared" si="8"/>
        <v>13</v>
      </c>
      <c r="Q16" s="35">
        <f t="shared" si="9"/>
        <v>11</v>
      </c>
      <c r="R16" s="92">
        <f>IF(UPPER(dane_TM!E2)="TM",O16,"")</f>
        <v>1783.8235294117649</v>
      </c>
    </row>
    <row r="17" spans="1:18" s="32" customFormat="1" ht="38.25" x14ac:dyDescent="0.2">
      <c r="A17" s="33">
        <f t="shared" si="0"/>
        <v>14</v>
      </c>
      <c r="B17" s="64">
        <f>dane_TM!A3</f>
        <v>102</v>
      </c>
      <c r="C17" s="11" t="str">
        <f>dane_TM!B3</f>
        <v>Czech Natasza
Wieczorek Karolina
Kiech Julia</v>
      </c>
      <c r="D17" s="11" t="str">
        <f>dane_TM!C3</f>
        <v>PSP nr 1 im. KEN - 2</v>
      </c>
      <c r="E17" s="11" t="str">
        <f>dane_TM!D3</f>
        <v>Białobrzegi</v>
      </c>
      <c r="F17" s="28">
        <f>TM_E1!P4</f>
        <v>313</v>
      </c>
      <c r="G17" s="34">
        <f t="shared" si="1"/>
        <v>795.42483660130722</v>
      </c>
      <c r="H17" s="35">
        <f t="shared" si="2"/>
        <v>21</v>
      </c>
      <c r="I17" s="36">
        <f>TM_E2!P4</f>
        <v>45</v>
      </c>
      <c r="J17" s="34">
        <f t="shared" si="3"/>
        <v>975</v>
      </c>
      <c r="K17" s="26">
        <f t="shared" si="4"/>
        <v>5</v>
      </c>
      <c r="L17" s="28" t="str">
        <f>TM_E3!P4</f>
        <v>NKL</v>
      </c>
      <c r="M17" s="34">
        <f t="shared" si="5"/>
        <v>0</v>
      </c>
      <c r="N17" s="35">
        <f t="shared" si="6"/>
        <v>16</v>
      </c>
      <c r="O17" s="27">
        <f t="shared" si="7"/>
        <v>1770.4248366013071</v>
      </c>
      <c r="P17" s="37">
        <f t="shared" si="8"/>
        <v>14</v>
      </c>
      <c r="Q17" s="35">
        <f t="shared" si="9"/>
        <v>12</v>
      </c>
      <c r="R17" s="92">
        <f>IF(UPPER(dane_TM!E3)="TM",O17,"")</f>
        <v>1770.4248366013071</v>
      </c>
    </row>
    <row r="18" spans="1:18" s="32" customFormat="1" ht="25.5" x14ac:dyDescent="0.2">
      <c r="A18" s="33">
        <f t="shared" si="0"/>
        <v>15</v>
      </c>
      <c r="B18" s="64">
        <f>dane_TM!A20</f>
        <v>119</v>
      </c>
      <c r="C18" s="11" t="str">
        <f>dane_TM!B20</f>
        <v>Kawecka Zuzanna
Zielińska Natalia</v>
      </c>
      <c r="D18" s="11" t="str">
        <f>dane_TM!C20</f>
        <v>PSP nr 1 im. KEN - 17</v>
      </c>
      <c r="E18" s="11" t="str">
        <f>dane_TM!D20</f>
        <v>Białobrzegi</v>
      </c>
      <c r="F18" s="28">
        <f>TM_E1!P21</f>
        <v>195</v>
      </c>
      <c r="G18" s="34">
        <f t="shared" si="1"/>
        <v>872.54901960784321</v>
      </c>
      <c r="H18" s="35">
        <f t="shared" si="2"/>
        <v>13</v>
      </c>
      <c r="I18" s="36">
        <f>TM_E2!P21</f>
        <v>207</v>
      </c>
      <c r="J18" s="34">
        <f t="shared" si="3"/>
        <v>885</v>
      </c>
      <c r="K18" s="26">
        <f t="shared" si="4"/>
        <v>10</v>
      </c>
      <c r="L18" s="28" t="str">
        <f>TM_E3!P21</f>
        <v>NKL</v>
      </c>
      <c r="M18" s="34">
        <f t="shared" si="5"/>
        <v>0</v>
      </c>
      <c r="N18" s="35">
        <f t="shared" si="6"/>
        <v>16</v>
      </c>
      <c r="O18" s="27">
        <f t="shared" si="7"/>
        <v>1757.5490196078431</v>
      </c>
      <c r="P18" s="37">
        <f t="shared" si="8"/>
        <v>15</v>
      </c>
      <c r="Q18" s="35">
        <f t="shared" si="9"/>
        <v>13</v>
      </c>
      <c r="R18" s="92">
        <f>IF(UPPER(dane_TM!E20)="TM",O18,"")</f>
        <v>1757.5490196078431</v>
      </c>
    </row>
    <row r="19" spans="1:18" s="32" customFormat="1" ht="25.5" x14ac:dyDescent="0.2">
      <c r="A19" s="33">
        <f t="shared" si="0"/>
        <v>16</v>
      </c>
      <c r="B19" s="64">
        <f>dane_TM!A19</f>
        <v>118</v>
      </c>
      <c r="C19" s="11" t="str">
        <f>dane_TM!B19</f>
        <v>Rokicka Natalia
Pośnik Karolina</v>
      </c>
      <c r="D19" s="11" t="str">
        <f>dane_TM!C19</f>
        <v>PSP nr 1 im. KEN - 16</v>
      </c>
      <c r="E19" s="11" t="str">
        <f>dane_TM!D19</f>
        <v>Białobrzegi</v>
      </c>
      <c r="F19" s="28">
        <f>TM_E1!P20</f>
        <v>205</v>
      </c>
      <c r="G19" s="34">
        <f t="shared" si="1"/>
        <v>866.0130718954249</v>
      </c>
      <c r="H19" s="35">
        <f t="shared" si="2"/>
        <v>14</v>
      </c>
      <c r="I19" s="36">
        <f>TM_E2!P20</f>
        <v>213</v>
      </c>
      <c r="J19" s="34">
        <f t="shared" si="3"/>
        <v>881.66666666666674</v>
      </c>
      <c r="K19" s="26">
        <f t="shared" si="4"/>
        <v>12</v>
      </c>
      <c r="L19" s="28" t="str">
        <f>TM_E3!P20</f>
        <v>NKL</v>
      </c>
      <c r="M19" s="34">
        <f t="shared" si="5"/>
        <v>0</v>
      </c>
      <c r="N19" s="35">
        <f t="shared" si="6"/>
        <v>16</v>
      </c>
      <c r="O19" s="27">
        <f t="shared" si="7"/>
        <v>1747.6797385620916</v>
      </c>
      <c r="P19" s="37">
        <f t="shared" si="8"/>
        <v>16</v>
      </c>
      <c r="Q19" s="35">
        <f t="shared" si="9"/>
        <v>14</v>
      </c>
      <c r="R19" s="92">
        <f>IF(UPPER(dane_TM!E19)="TM",O19,"")</f>
        <v>1747.6797385620916</v>
      </c>
    </row>
    <row r="20" spans="1:18" s="32" customFormat="1" ht="38.25" x14ac:dyDescent="0.2">
      <c r="A20" s="33">
        <f t="shared" si="0"/>
        <v>17</v>
      </c>
      <c r="B20" s="64">
        <f>dane_TM!A28</f>
        <v>127</v>
      </c>
      <c r="C20" s="11" t="str">
        <f>dane_TM!B28</f>
        <v>Lenartowicz Milena
Margula Nikola
Klejman Maja</v>
      </c>
      <c r="D20" s="11" t="str">
        <f>dane_TM!C28</f>
        <v>PSP nr 1 im. KEN - 24</v>
      </c>
      <c r="E20" s="11" t="str">
        <f>dane_TM!D28</f>
        <v>Białobrzegi</v>
      </c>
      <c r="F20" s="28">
        <f>TM_E1!P29</f>
        <v>110</v>
      </c>
      <c r="G20" s="34">
        <f t="shared" si="1"/>
        <v>928.10457516339875</v>
      </c>
      <c r="H20" s="35">
        <f t="shared" si="2"/>
        <v>9</v>
      </c>
      <c r="I20" s="36">
        <f>TM_E2!P29</f>
        <v>430</v>
      </c>
      <c r="J20" s="34">
        <f t="shared" si="3"/>
        <v>761.1111111111112</v>
      </c>
      <c r="K20" s="26">
        <f t="shared" si="4"/>
        <v>20</v>
      </c>
      <c r="L20" s="28" t="str">
        <f>TM_E3!P29</f>
        <v>NKL</v>
      </c>
      <c r="M20" s="34">
        <f t="shared" si="5"/>
        <v>0</v>
      </c>
      <c r="N20" s="35">
        <f t="shared" si="6"/>
        <v>16</v>
      </c>
      <c r="O20" s="27">
        <f t="shared" si="7"/>
        <v>1689.2156862745101</v>
      </c>
      <c r="P20" s="37">
        <f t="shared" si="8"/>
        <v>17</v>
      </c>
      <c r="Q20" s="35">
        <f t="shared" si="9"/>
        <v>15</v>
      </c>
      <c r="R20" s="92">
        <f>IF(UPPER(dane_TM!E28)="TM",O20,"")</f>
        <v>1689.2156862745101</v>
      </c>
    </row>
    <row r="21" spans="1:18" s="32" customFormat="1" ht="25.5" x14ac:dyDescent="0.2">
      <c r="A21" s="33">
        <f t="shared" si="0"/>
        <v>18</v>
      </c>
      <c r="B21" s="64">
        <f>dane_TM!A23</f>
        <v>122</v>
      </c>
      <c r="C21" s="11" t="str">
        <f>dane_TM!B23</f>
        <v>Bardo Krystian
Sułecka Antonina</v>
      </c>
      <c r="D21" s="11" t="str">
        <f>dane_TM!C23</f>
        <v>PSP nr 1 im. KEN - 20</v>
      </c>
      <c r="E21" s="11" t="str">
        <f>dane_TM!D23</f>
        <v>Białobrzegi</v>
      </c>
      <c r="F21" s="28">
        <f>TM_E1!P24</f>
        <v>320</v>
      </c>
      <c r="G21" s="34">
        <f t="shared" si="1"/>
        <v>790.84967320261444</v>
      </c>
      <c r="H21" s="35">
        <f t="shared" si="2"/>
        <v>22</v>
      </c>
      <c r="I21" s="36">
        <f>TM_E2!P24</f>
        <v>255</v>
      </c>
      <c r="J21" s="34">
        <f t="shared" si="3"/>
        <v>858.33333333333337</v>
      </c>
      <c r="K21" s="26">
        <f t="shared" si="4"/>
        <v>16</v>
      </c>
      <c r="L21" s="28" t="str">
        <f>TM_E3!P24</f>
        <v>NKL</v>
      </c>
      <c r="M21" s="34">
        <f t="shared" si="5"/>
        <v>0</v>
      </c>
      <c r="N21" s="35">
        <f t="shared" si="6"/>
        <v>16</v>
      </c>
      <c r="O21" s="27">
        <f t="shared" si="7"/>
        <v>1649.1830065359477</v>
      </c>
      <c r="P21" s="37">
        <f t="shared" si="8"/>
        <v>18</v>
      </c>
      <c r="Q21" s="35">
        <f t="shared" si="9"/>
        <v>16</v>
      </c>
      <c r="R21" s="92">
        <f>IF(UPPER(dane_TM!E23)="TM",O21,"")</f>
        <v>1649.1830065359477</v>
      </c>
    </row>
    <row r="22" spans="1:18" s="32" customFormat="1" ht="25.5" x14ac:dyDescent="0.2">
      <c r="A22" s="33">
        <f t="shared" si="0"/>
        <v>19</v>
      </c>
      <c r="B22" s="64">
        <f>dane_TM!A29</f>
        <v>128</v>
      </c>
      <c r="C22" s="11" t="str">
        <f>dane_TM!B29</f>
        <v>Zielińska Julia
Olczykowska Hanna</v>
      </c>
      <c r="D22" s="11" t="str">
        <f>dane_TM!C29</f>
        <v>PSP nr 1 im. KEN - 25</v>
      </c>
      <c r="E22" s="11" t="str">
        <f>dane_TM!D29</f>
        <v>Białobrzegi</v>
      </c>
      <c r="F22" s="28">
        <f>TM_E1!P30</f>
        <v>355</v>
      </c>
      <c r="G22" s="34">
        <f t="shared" si="1"/>
        <v>767.97385620915031</v>
      </c>
      <c r="H22" s="35">
        <f t="shared" si="2"/>
        <v>24</v>
      </c>
      <c r="I22" s="36">
        <f>TM_E2!P30</f>
        <v>217</v>
      </c>
      <c r="J22" s="34">
        <f t="shared" si="3"/>
        <v>879.44444444444446</v>
      </c>
      <c r="K22" s="26">
        <f t="shared" si="4"/>
        <v>13</v>
      </c>
      <c r="L22" s="28" t="str">
        <f>TM_E3!P30</f>
        <v>NKL</v>
      </c>
      <c r="M22" s="34">
        <f t="shared" si="5"/>
        <v>0</v>
      </c>
      <c r="N22" s="35">
        <f t="shared" si="6"/>
        <v>16</v>
      </c>
      <c r="O22" s="27">
        <f t="shared" si="7"/>
        <v>1647.4183006535948</v>
      </c>
      <c r="P22" s="37">
        <f t="shared" si="8"/>
        <v>19</v>
      </c>
      <c r="Q22" s="35">
        <f t="shared" si="9"/>
        <v>17</v>
      </c>
      <c r="R22" s="92">
        <f>IF(UPPER(dane_TM!E29)="TM",O22,"")</f>
        <v>1647.4183006535948</v>
      </c>
    </row>
    <row r="23" spans="1:18" s="32" customFormat="1" ht="25.5" x14ac:dyDescent="0.2">
      <c r="A23" s="33">
        <f t="shared" si="0"/>
        <v>20</v>
      </c>
      <c r="B23" s="64">
        <f>dane_TM!A21</f>
        <v>120</v>
      </c>
      <c r="C23" s="11" t="str">
        <f>dane_TM!B21</f>
        <v>Jarząbek Zofia
Marcinkiewicz Karina</v>
      </c>
      <c r="D23" s="11" t="str">
        <f>dane_TM!C21</f>
        <v>PSP nr 1 im. KEN - 18</v>
      </c>
      <c r="E23" s="11" t="str">
        <f>dane_TM!D21</f>
        <v>Białobrzegi</v>
      </c>
      <c r="F23" s="28">
        <f>TM_E1!P22</f>
        <v>255</v>
      </c>
      <c r="G23" s="34">
        <f t="shared" si="1"/>
        <v>833.33333333333337</v>
      </c>
      <c r="H23" s="35">
        <f t="shared" si="2"/>
        <v>17</v>
      </c>
      <c r="I23" s="36">
        <f>TM_E2!P22</f>
        <v>461</v>
      </c>
      <c r="J23" s="34">
        <f t="shared" si="3"/>
        <v>743.88888888888891</v>
      </c>
      <c r="K23" s="26">
        <f t="shared" si="4"/>
        <v>22</v>
      </c>
      <c r="L23" s="28" t="str">
        <f>TM_E3!P22</f>
        <v>NKL</v>
      </c>
      <c r="M23" s="34">
        <f t="shared" si="5"/>
        <v>0</v>
      </c>
      <c r="N23" s="35">
        <f t="shared" si="6"/>
        <v>16</v>
      </c>
      <c r="O23" s="27">
        <f t="shared" si="7"/>
        <v>1577.2222222222222</v>
      </c>
      <c r="P23" s="37">
        <f t="shared" si="8"/>
        <v>20</v>
      </c>
      <c r="Q23" s="35">
        <f t="shared" si="9"/>
        <v>18</v>
      </c>
      <c r="R23" s="92">
        <f>IF(UPPER(dane_TM!E21)="TM",O23,"")</f>
        <v>1577.2222222222222</v>
      </c>
    </row>
    <row r="24" spans="1:18" s="32" customFormat="1" ht="38.25" x14ac:dyDescent="0.2">
      <c r="A24" s="33">
        <f t="shared" si="0"/>
        <v>21</v>
      </c>
      <c r="B24" s="64">
        <f>dane_TM!A8</f>
        <v>107</v>
      </c>
      <c r="C24" s="11" t="str">
        <f>dane_TM!B8</f>
        <v>Bolek Alicja
Gumowska Marika
Falkowska Róża</v>
      </c>
      <c r="D24" s="11" t="str">
        <f>dane_TM!C8</f>
        <v>PSP nr 1 im. KEN - 6</v>
      </c>
      <c r="E24" s="11" t="str">
        <f>dane_TM!D8</f>
        <v>Białobrzegi</v>
      </c>
      <c r="F24" s="28">
        <f>TM_E1!P9</f>
        <v>400</v>
      </c>
      <c r="G24" s="34">
        <f t="shared" si="1"/>
        <v>738.56209150326799</v>
      </c>
      <c r="H24" s="35">
        <f t="shared" si="2"/>
        <v>27</v>
      </c>
      <c r="I24" s="36">
        <f>TM_E2!P9</f>
        <v>358</v>
      </c>
      <c r="J24" s="34">
        <f t="shared" si="3"/>
        <v>801.1111111111112</v>
      </c>
      <c r="K24" s="26">
        <f t="shared" si="4"/>
        <v>18</v>
      </c>
      <c r="L24" s="28" t="str">
        <f>TM_E3!P9</f>
        <v>NKL</v>
      </c>
      <c r="M24" s="34">
        <f t="shared" si="5"/>
        <v>0</v>
      </c>
      <c r="N24" s="35">
        <f t="shared" si="6"/>
        <v>16</v>
      </c>
      <c r="O24" s="27">
        <f t="shared" si="7"/>
        <v>1539.6732026143791</v>
      </c>
      <c r="P24" s="37">
        <f t="shared" si="8"/>
        <v>21</v>
      </c>
      <c r="Q24" s="35">
        <f t="shared" si="9"/>
        <v>19</v>
      </c>
      <c r="R24" s="92">
        <f>IF(UPPER(dane_TM!E8)="TM",O24,"")</f>
        <v>1539.6732026143791</v>
      </c>
    </row>
    <row r="25" spans="1:18" s="32" customFormat="1" ht="38.25" x14ac:dyDescent="0.2">
      <c r="A25" s="33">
        <f t="shared" si="0"/>
        <v>22</v>
      </c>
      <c r="B25" s="64">
        <f>dane_TM!A24</f>
        <v>123</v>
      </c>
      <c r="C25" s="11" t="str">
        <f>dane_TM!B24</f>
        <v>Fołtyn Jakub
Pramik Antoni
Chochlewicz Szymon</v>
      </c>
      <c r="D25" s="11" t="str">
        <f>dane_TM!C24</f>
        <v>PSP nr 1 im. KEN - 21</v>
      </c>
      <c r="E25" s="11" t="str">
        <f>dane_TM!D24</f>
        <v>Białobrzegi</v>
      </c>
      <c r="F25" s="28">
        <f>TM_E1!P25</f>
        <v>400</v>
      </c>
      <c r="G25" s="34">
        <f t="shared" si="1"/>
        <v>738.56209150326799</v>
      </c>
      <c r="H25" s="35">
        <f t="shared" si="2"/>
        <v>27</v>
      </c>
      <c r="I25" s="36">
        <f>TM_E2!P25</f>
        <v>445</v>
      </c>
      <c r="J25" s="34">
        <f t="shared" si="3"/>
        <v>752.77777777777783</v>
      </c>
      <c r="K25" s="26">
        <f t="shared" si="4"/>
        <v>21</v>
      </c>
      <c r="L25" s="28" t="str">
        <f>TM_E3!P25</f>
        <v>NKL</v>
      </c>
      <c r="M25" s="34">
        <f t="shared" si="5"/>
        <v>0</v>
      </c>
      <c r="N25" s="35">
        <f t="shared" si="6"/>
        <v>16</v>
      </c>
      <c r="O25" s="27">
        <f t="shared" si="7"/>
        <v>1491.3398692810458</v>
      </c>
      <c r="P25" s="37">
        <f t="shared" si="8"/>
        <v>22</v>
      </c>
      <c r="Q25" s="35">
        <f t="shared" si="9"/>
        <v>20</v>
      </c>
      <c r="R25" s="92">
        <f>IF(UPPER(dane_TM!E24)="TM",O25,"")</f>
        <v>1491.3398692810458</v>
      </c>
    </row>
    <row r="26" spans="1:18" s="32" customFormat="1" x14ac:dyDescent="0.2">
      <c r="A26" s="33">
        <f t="shared" si="0"/>
        <v>23</v>
      </c>
      <c r="B26" s="64">
        <f>dane_TM!A18</f>
        <v>117</v>
      </c>
      <c r="C26" s="11" t="str">
        <f>dane_TM!B18</f>
        <v>Krzysztoszek Jakub</v>
      </c>
      <c r="D26" s="11" t="str">
        <f>dane_TM!C18</f>
        <v>PSP nr 1 im. KEN - 15</v>
      </c>
      <c r="E26" s="11" t="str">
        <f>dane_TM!D18</f>
        <v>Białobrzegi</v>
      </c>
      <c r="F26" s="28">
        <f>TM_E1!P19</f>
        <v>292</v>
      </c>
      <c r="G26" s="34">
        <f t="shared" si="1"/>
        <v>809.15032679738567</v>
      </c>
      <c r="H26" s="35">
        <f t="shared" si="2"/>
        <v>18</v>
      </c>
      <c r="I26" s="36">
        <f>TM_E2!P19</f>
        <v>680</v>
      </c>
      <c r="J26" s="34">
        <f t="shared" si="3"/>
        <v>622.22222222222229</v>
      </c>
      <c r="K26" s="26">
        <f t="shared" si="4"/>
        <v>23</v>
      </c>
      <c r="L26" s="28" t="str">
        <f>TM_E3!P19</f>
        <v>NKL</v>
      </c>
      <c r="M26" s="34">
        <f t="shared" si="5"/>
        <v>0</v>
      </c>
      <c r="N26" s="35">
        <f t="shared" si="6"/>
        <v>16</v>
      </c>
      <c r="O26" s="27">
        <f t="shared" si="7"/>
        <v>1431.372549019608</v>
      </c>
      <c r="P26" s="37">
        <f t="shared" si="8"/>
        <v>23</v>
      </c>
      <c r="Q26" s="35">
        <f t="shared" si="9"/>
        <v>21</v>
      </c>
      <c r="R26" s="92">
        <f>IF(UPPER(dane_TM!E18)="TM",O26,"")</f>
        <v>1431.372549019608</v>
      </c>
    </row>
    <row r="27" spans="1:18" s="32" customFormat="1" ht="38.25" x14ac:dyDescent="0.2">
      <c r="A27" s="33">
        <f t="shared" si="0"/>
        <v>24</v>
      </c>
      <c r="B27" s="64">
        <f>dane_TM!A17</f>
        <v>116</v>
      </c>
      <c r="C27" s="11" t="str">
        <f>dane_TM!B17</f>
        <v>Lutek Alicja
Kopec Nina
Wieteska Dominika</v>
      </c>
      <c r="D27" s="11" t="str">
        <f>dane_TM!C17</f>
        <v>PSP nr 1 im. KEN - 14</v>
      </c>
      <c r="E27" s="11" t="str">
        <f>dane_TM!D17</f>
        <v>Białobrzegi</v>
      </c>
      <c r="F27" s="28">
        <f>TM_E1!P18</f>
        <v>75</v>
      </c>
      <c r="G27" s="34">
        <f t="shared" si="1"/>
        <v>950.98039215686276</v>
      </c>
      <c r="H27" s="35">
        <f t="shared" si="2"/>
        <v>6</v>
      </c>
      <c r="I27" s="36">
        <f>TM_E2!P18</f>
        <v>1285</v>
      </c>
      <c r="J27" s="34">
        <f t="shared" si="3"/>
        <v>286.11111111111114</v>
      </c>
      <c r="K27" s="26">
        <f t="shared" si="4"/>
        <v>27</v>
      </c>
      <c r="L27" s="28" t="str">
        <f>TM_E3!P18</f>
        <v>NKL</v>
      </c>
      <c r="M27" s="34">
        <f t="shared" si="5"/>
        <v>0</v>
      </c>
      <c r="N27" s="35">
        <f t="shared" si="6"/>
        <v>16</v>
      </c>
      <c r="O27" s="27">
        <f t="shared" si="7"/>
        <v>1237.0915032679738</v>
      </c>
      <c r="P27" s="37">
        <f t="shared" si="8"/>
        <v>24</v>
      </c>
      <c r="Q27" s="35">
        <f t="shared" si="9"/>
        <v>22</v>
      </c>
      <c r="R27" s="92">
        <f>IF(UPPER(dane_TM!E17)="TM",O27,"")</f>
        <v>1237.0915032679738</v>
      </c>
    </row>
    <row r="28" spans="1:18" s="32" customFormat="1" ht="38.25" x14ac:dyDescent="0.2">
      <c r="A28" s="33">
        <f t="shared" si="0"/>
        <v>25</v>
      </c>
      <c r="B28" s="64">
        <f>dane_TM!A16</f>
        <v>115</v>
      </c>
      <c r="C28" s="11" t="str">
        <f>dane_TM!B16</f>
        <v xml:space="preserve">Ziółek Maciej
Kacprzak Antoni </v>
      </c>
      <c r="D28" s="11" t="str">
        <f>dane_TM!C16</f>
        <v>PSP nr 1 im. KEN - 13</v>
      </c>
      <c r="E28" s="11" t="str">
        <f>dane_TM!D16</f>
        <v>Białobrzegi</v>
      </c>
      <c r="F28" s="28">
        <f>TM_E1!P17</f>
        <v>245</v>
      </c>
      <c r="G28" s="34">
        <f t="shared" si="1"/>
        <v>839.86928104575168</v>
      </c>
      <c r="H28" s="35">
        <f t="shared" si="2"/>
        <v>15</v>
      </c>
      <c r="I28" s="36">
        <f>TM_E2!P17</f>
        <v>1140</v>
      </c>
      <c r="J28" s="34">
        <f t="shared" si="3"/>
        <v>366.66666666666669</v>
      </c>
      <c r="K28" s="26">
        <f t="shared" si="4"/>
        <v>24</v>
      </c>
      <c r="L28" s="28" t="str">
        <f>TM_E3!P17</f>
        <v>NKL</v>
      </c>
      <c r="M28" s="34">
        <f t="shared" si="5"/>
        <v>0</v>
      </c>
      <c r="N28" s="35">
        <f t="shared" si="6"/>
        <v>16</v>
      </c>
      <c r="O28" s="27">
        <f t="shared" si="7"/>
        <v>1206.5359477124184</v>
      </c>
      <c r="P28" s="37">
        <f t="shared" si="8"/>
        <v>25</v>
      </c>
      <c r="Q28" s="35">
        <f t="shared" si="9"/>
        <v>23</v>
      </c>
      <c r="R28" s="92">
        <f>IF(UPPER(dane_TM!E16)="TM",O28,"")</f>
        <v>1206.5359477124184</v>
      </c>
    </row>
    <row r="29" spans="1:18" s="32" customFormat="1" ht="38.25" x14ac:dyDescent="0.2">
      <c r="A29" s="33">
        <f t="shared" si="0"/>
        <v>26</v>
      </c>
      <c r="B29" s="64">
        <f>dane_TM!A26</f>
        <v>125</v>
      </c>
      <c r="C29" s="11" t="str">
        <f>dane_TM!B26</f>
        <v>Molak Katarzyna
Musiał Julia
Bień Joanna</v>
      </c>
      <c r="D29" s="11" t="str">
        <f>dane_TM!C26</f>
        <v>PSP nr 1 im. KEN - 22</v>
      </c>
      <c r="E29" s="11" t="str">
        <f>dane_TM!D26</f>
        <v>Białobrzegi</v>
      </c>
      <c r="F29" s="28">
        <f>TM_E1!P27</f>
        <v>295</v>
      </c>
      <c r="G29" s="34">
        <f t="shared" si="1"/>
        <v>807.18954248366015</v>
      </c>
      <c r="H29" s="35">
        <f t="shared" si="2"/>
        <v>19</v>
      </c>
      <c r="I29" s="36">
        <f>TM_E2!P27</f>
        <v>1230</v>
      </c>
      <c r="J29" s="34">
        <f t="shared" si="3"/>
        <v>316.66666666666669</v>
      </c>
      <c r="K29" s="26">
        <f t="shared" si="4"/>
        <v>25</v>
      </c>
      <c r="L29" s="28" t="str">
        <f>TM_E3!P27</f>
        <v>NKL</v>
      </c>
      <c r="M29" s="34">
        <f t="shared" si="5"/>
        <v>0</v>
      </c>
      <c r="N29" s="35">
        <f t="shared" si="6"/>
        <v>16</v>
      </c>
      <c r="O29" s="27">
        <f t="shared" si="7"/>
        <v>1123.8562091503268</v>
      </c>
      <c r="P29" s="37">
        <f t="shared" si="8"/>
        <v>26</v>
      </c>
      <c r="Q29" s="35">
        <f t="shared" si="9"/>
        <v>24</v>
      </c>
      <c r="R29" s="92">
        <f>IF(UPPER(dane_TM!E26)="TM",O29,"")</f>
        <v>1123.8562091503268</v>
      </c>
    </row>
    <row r="30" spans="1:18" s="32" customFormat="1" ht="25.5" x14ac:dyDescent="0.2">
      <c r="A30" s="33">
        <f t="shared" si="0"/>
        <v>27</v>
      </c>
      <c r="B30" s="64">
        <f>dane_TM!A27</f>
        <v>126</v>
      </c>
      <c r="C30" s="11" t="str">
        <f>dane_TM!B27</f>
        <v>Olszewski Olaf
Lewandowski Piotr</v>
      </c>
      <c r="D30" s="11" t="str">
        <f>dane_TM!C27</f>
        <v>PSP nr 1 im. KEN - 23</v>
      </c>
      <c r="E30" s="11" t="str">
        <f>dane_TM!D27</f>
        <v>Białobrzegi</v>
      </c>
      <c r="F30" s="28">
        <f>TM_E1!P28</f>
        <v>305</v>
      </c>
      <c r="G30" s="34">
        <f t="shared" si="1"/>
        <v>800.65359477124184</v>
      </c>
      <c r="H30" s="35">
        <f t="shared" si="2"/>
        <v>20</v>
      </c>
      <c r="I30" s="36">
        <f>TM_E2!P28</f>
        <v>1320</v>
      </c>
      <c r="J30" s="34">
        <f t="shared" si="3"/>
        <v>266.66666666666669</v>
      </c>
      <c r="K30" s="26">
        <f t="shared" si="4"/>
        <v>28</v>
      </c>
      <c r="L30" s="28" t="str">
        <f>TM_E3!P28</f>
        <v>NKL</v>
      </c>
      <c r="M30" s="34">
        <f t="shared" si="5"/>
        <v>0</v>
      </c>
      <c r="N30" s="35">
        <f t="shared" si="6"/>
        <v>16</v>
      </c>
      <c r="O30" s="27">
        <f t="shared" si="7"/>
        <v>1067.3202614379086</v>
      </c>
      <c r="P30" s="37">
        <f t="shared" si="8"/>
        <v>27</v>
      </c>
      <c r="Q30" s="35">
        <f t="shared" si="9"/>
        <v>25</v>
      </c>
      <c r="R30" s="92">
        <f>IF(UPPER(dane_TM!E27)="TM",O30,"")</f>
        <v>1067.3202614379086</v>
      </c>
    </row>
    <row r="31" spans="1:18" s="32" customFormat="1" ht="38.25" x14ac:dyDescent="0.2">
      <c r="A31" s="33">
        <f t="shared" si="0"/>
        <v>28</v>
      </c>
      <c r="B31" s="64">
        <f>dane_TM!A15</f>
        <v>114</v>
      </c>
      <c r="C31" s="11" t="str">
        <f>dane_TM!B15</f>
        <v>Papis Zuzanna
Dziewicka Maja
Janota Maciej</v>
      </c>
      <c r="D31" s="11" t="str">
        <f>dane_TM!C15</f>
        <v>PSP nr 1 im. KEN - 12</v>
      </c>
      <c r="E31" s="11" t="str">
        <f>dane_TM!D15</f>
        <v>Białobrzegi</v>
      </c>
      <c r="F31" s="28">
        <f>TM_E1!P16</f>
        <v>365</v>
      </c>
      <c r="G31" s="34">
        <f t="shared" si="1"/>
        <v>761.43790849673201</v>
      </c>
      <c r="H31" s="35">
        <f t="shared" si="2"/>
        <v>26</v>
      </c>
      <c r="I31" s="36">
        <f>TM_E2!P16</f>
        <v>1321</v>
      </c>
      <c r="J31" s="34">
        <f t="shared" si="3"/>
        <v>266.11111111111114</v>
      </c>
      <c r="K31" s="26">
        <f t="shared" si="4"/>
        <v>29</v>
      </c>
      <c r="L31" s="28" t="str">
        <f>TM_E3!P16</f>
        <v>NKL</v>
      </c>
      <c r="M31" s="34">
        <f t="shared" si="5"/>
        <v>0</v>
      </c>
      <c r="N31" s="35">
        <f t="shared" si="6"/>
        <v>16</v>
      </c>
      <c r="O31" s="27">
        <f t="shared" si="7"/>
        <v>1027.5490196078431</v>
      </c>
      <c r="P31" s="37">
        <f t="shared" si="8"/>
        <v>28</v>
      </c>
      <c r="Q31" s="35">
        <f t="shared" si="9"/>
        <v>26</v>
      </c>
      <c r="R31" s="92">
        <f>IF(UPPER(dane_TM!E15)="TM",O31,"")</f>
        <v>1027.5490196078431</v>
      </c>
    </row>
    <row r="32" spans="1:18" s="32" customFormat="1" ht="25.5" x14ac:dyDescent="0.2">
      <c r="A32" s="33">
        <f t="shared" si="0"/>
        <v>29</v>
      </c>
      <c r="B32" s="64">
        <f>dane_TM!A14</f>
        <v>113</v>
      </c>
      <c r="C32" s="11" t="str">
        <f>dane_TM!B14</f>
        <v>Barwicki Aleksander
Gal Mateusz</v>
      </c>
      <c r="D32" s="11" t="str">
        <f>dane_TM!C14</f>
        <v>PSP nr 1 im. KEN - 11</v>
      </c>
      <c r="E32" s="11" t="str">
        <f>dane_TM!D14</f>
        <v>Białobrzegi</v>
      </c>
      <c r="F32" s="28">
        <f>TM_E1!P15</f>
        <v>425</v>
      </c>
      <c r="G32" s="34">
        <f t="shared" si="1"/>
        <v>722.22222222222229</v>
      </c>
      <c r="H32" s="35">
        <f t="shared" si="2"/>
        <v>30</v>
      </c>
      <c r="I32" s="36">
        <f>TM_E2!P15</f>
        <v>1280</v>
      </c>
      <c r="J32" s="34">
        <f t="shared" si="3"/>
        <v>288.88888888888891</v>
      </c>
      <c r="K32" s="26">
        <f t="shared" si="4"/>
        <v>26</v>
      </c>
      <c r="L32" s="28" t="str">
        <f>TM_E3!P15</f>
        <v>NKL</v>
      </c>
      <c r="M32" s="34">
        <f t="shared" si="5"/>
        <v>0</v>
      </c>
      <c r="N32" s="35">
        <f t="shared" si="6"/>
        <v>16</v>
      </c>
      <c r="O32" s="27">
        <f t="shared" si="7"/>
        <v>1011.1111111111112</v>
      </c>
      <c r="P32" s="37">
        <f t="shared" si="8"/>
        <v>29</v>
      </c>
      <c r="Q32" s="35">
        <f t="shared" si="9"/>
        <v>27</v>
      </c>
      <c r="R32" s="92">
        <f>IF(UPPER(dane_TM!E14)="TM",O32,"")</f>
        <v>1011.1111111111112</v>
      </c>
    </row>
    <row r="33" spans="1:18" s="32" customFormat="1" x14ac:dyDescent="0.2">
      <c r="A33" s="33">
        <f t="shared" si="0"/>
        <v>30</v>
      </c>
      <c r="B33" s="64">
        <f>dane_TM!A37</f>
        <v>136</v>
      </c>
      <c r="C33" s="11" t="str">
        <f>dane_TM!B37</f>
        <v>Mikołaj Ćwikliński</v>
      </c>
      <c r="D33" s="11">
        <f>dane_TM!C37</f>
        <v>0</v>
      </c>
      <c r="E33" s="11" t="str">
        <f>dane_TM!D37</f>
        <v>Radom</v>
      </c>
      <c r="F33" s="28">
        <f>TM_E1!P38</f>
        <v>10</v>
      </c>
      <c r="G33" s="34">
        <f t="shared" si="1"/>
        <v>993.46405228758169</v>
      </c>
      <c r="H33" s="35">
        <f t="shared" si="2"/>
        <v>3</v>
      </c>
      <c r="I33" s="36" t="str">
        <f>TM_E2!P38</f>
        <v>NKL</v>
      </c>
      <c r="J33" s="34">
        <f t="shared" si="3"/>
        <v>0</v>
      </c>
      <c r="K33" s="26">
        <f t="shared" si="4"/>
        <v>32</v>
      </c>
      <c r="L33" s="28" t="str">
        <f>TM_E3!P38</f>
        <v>NKL</v>
      </c>
      <c r="M33" s="34">
        <f t="shared" si="5"/>
        <v>0</v>
      </c>
      <c r="N33" s="35">
        <f t="shared" si="6"/>
        <v>16</v>
      </c>
      <c r="O33" s="27">
        <f t="shared" si="7"/>
        <v>993.46405228758169</v>
      </c>
      <c r="P33" s="37">
        <f t="shared" si="8"/>
        <v>30</v>
      </c>
      <c r="Q33" s="35">
        <f t="shared" si="9"/>
        <v>28</v>
      </c>
      <c r="R33" s="92">
        <f>IF(UPPER(dane_TM!E37)="TM",O33,"")</f>
        <v>993.46405228758169</v>
      </c>
    </row>
    <row r="34" spans="1:18" s="32" customFormat="1" ht="38.25" x14ac:dyDescent="0.2">
      <c r="A34" s="33">
        <f t="shared" si="0"/>
        <v>31</v>
      </c>
      <c r="B34" s="64">
        <f>dane_TM!A7</f>
        <v>106</v>
      </c>
      <c r="C34" s="11" t="str">
        <f>dane_TM!B7</f>
        <v>Kacprzak Mateusz
Adamczewski Mateusz
Opalewski Aleksander</v>
      </c>
      <c r="D34" s="11" t="str">
        <f>dane_TM!C7</f>
        <v>PSP nr 1 im. KEN - 5</v>
      </c>
      <c r="E34" s="11" t="str">
        <f>dane_TM!D7</f>
        <v>Białobrzegi</v>
      </c>
      <c r="F34" s="28">
        <f>TM_E1!P8</f>
        <v>135</v>
      </c>
      <c r="G34" s="34">
        <f t="shared" si="1"/>
        <v>911.76470588235293</v>
      </c>
      <c r="H34" s="35">
        <f t="shared" si="2"/>
        <v>10</v>
      </c>
      <c r="I34" s="36">
        <f>TM_E2!P8</f>
        <v>1905</v>
      </c>
      <c r="J34" s="34">
        <f t="shared" si="3"/>
        <v>1</v>
      </c>
      <c r="K34" s="26">
        <f t="shared" si="4"/>
        <v>31</v>
      </c>
      <c r="L34" s="28" t="str">
        <f>TM_E3!P8</f>
        <v>NKL</v>
      </c>
      <c r="M34" s="34">
        <f t="shared" si="5"/>
        <v>0</v>
      </c>
      <c r="N34" s="35">
        <f t="shared" si="6"/>
        <v>16</v>
      </c>
      <c r="O34" s="27">
        <f t="shared" si="7"/>
        <v>912.76470588235293</v>
      </c>
      <c r="P34" s="37">
        <f t="shared" si="8"/>
        <v>31</v>
      </c>
      <c r="Q34" s="35">
        <f t="shared" si="9"/>
        <v>29</v>
      </c>
      <c r="R34" s="92">
        <f>IF(UPPER(dane_TM!E7)="TM",O34,"")</f>
        <v>912.76470588235293</v>
      </c>
    </row>
    <row r="35" spans="1:18" s="32" customFormat="1" x14ac:dyDescent="0.2">
      <c r="A35" s="33">
        <f t="shared" si="0"/>
        <v>32</v>
      </c>
      <c r="B35" s="64">
        <f>dane_TM!A40</f>
        <v>139</v>
      </c>
      <c r="C35" s="11" t="str">
        <f>dane_TM!B40</f>
        <v>Konopka Ryszard</v>
      </c>
      <c r="D35" s="11" t="str">
        <f>dane_TM!C40</f>
        <v>PSP nr 1 im. KEN - 26</v>
      </c>
      <c r="E35" s="11" t="str">
        <f>dane_TM!D40</f>
        <v>Białobrzegi</v>
      </c>
      <c r="F35" s="28" t="str">
        <f>TM_E1!P41</f>
        <v>NKL</v>
      </c>
      <c r="G35" s="34">
        <f t="shared" si="1"/>
        <v>0</v>
      </c>
      <c r="H35" s="35">
        <f t="shared" si="2"/>
        <v>33</v>
      </c>
      <c r="I35" s="36" t="str">
        <f>TM_E2!P41</f>
        <v>NKL</v>
      </c>
      <c r="J35" s="34">
        <f t="shared" si="3"/>
        <v>0</v>
      </c>
      <c r="K35" s="26">
        <f t="shared" si="4"/>
        <v>32</v>
      </c>
      <c r="L35" s="28">
        <f>TM_E3!P41</f>
        <v>250</v>
      </c>
      <c r="M35" s="34">
        <f t="shared" si="5"/>
        <v>826.38888888888891</v>
      </c>
      <c r="N35" s="35">
        <f t="shared" si="6"/>
        <v>12</v>
      </c>
      <c r="O35" s="27">
        <f t="shared" si="7"/>
        <v>826.38888888888891</v>
      </c>
      <c r="P35" s="37">
        <f t="shared" si="8"/>
        <v>32</v>
      </c>
      <c r="Q35" s="35">
        <f t="shared" si="9"/>
        <v>30</v>
      </c>
      <c r="R35" s="92">
        <f>IF(UPPER(dane_TM!E40)="TM",O35,"")</f>
        <v>826.38888888888891</v>
      </c>
    </row>
    <row r="36" spans="1:18" s="32" customFormat="1" ht="25.5" x14ac:dyDescent="0.2">
      <c r="A36" s="33">
        <f t="shared" si="0"/>
        <v>33</v>
      </c>
      <c r="B36" s="64">
        <f>dane_TM!A5</f>
        <v>104</v>
      </c>
      <c r="C36" s="11" t="str">
        <f>dane_TM!B5</f>
        <v>Maciąg Olaf
Michalak Maksymilian</v>
      </c>
      <c r="D36" s="11" t="str">
        <f>dane_TM!C5</f>
        <v>PSP nr 1 im. KEN - 4</v>
      </c>
      <c r="E36" s="11" t="str">
        <f>dane_TM!D5</f>
        <v>Białobrzegi</v>
      </c>
      <c r="F36" s="28">
        <f>TM_E1!P6</f>
        <v>730</v>
      </c>
      <c r="G36" s="34">
        <f t="shared" si="1"/>
        <v>522.87581699346401</v>
      </c>
      <c r="H36" s="35">
        <f t="shared" si="2"/>
        <v>31</v>
      </c>
      <c r="I36" s="36">
        <f>TM_E2!P6</f>
        <v>1482</v>
      </c>
      <c r="J36" s="34">
        <f t="shared" si="3"/>
        <v>176.66666666666669</v>
      </c>
      <c r="K36" s="26">
        <f t="shared" si="4"/>
        <v>30</v>
      </c>
      <c r="L36" s="28" t="str">
        <f>TM_E3!P6</f>
        <v>NKL</v>
      </c>
      <c r="M36" s="34">
        <f t="shared" si="5"/>
        <v>0</v>
      </c>
      <c r="N36" s="35">
        <f t="shared" si="6"/>
        <v>16</v>
      </c>
      <c r="O36" s="27">
        <f t="shared" si="7"/>
        <v>699.54248366013076</v>
      </c>
      <c r="P36" s="37">
        <f t="shared" si="8"/>
        <v>33</v>
      </c>
      <c r="Q36" s="35">
        <f t="shared" si="9"/>
        <v>31</v>
      </c>
      <c r="R36" s="92">
        <f>IF(UPPER(dane_TM!E5)="TM",O36,"")</f>
        <v>699.54248366013076</v>
      </c>
    </row>
    <row r="37" spans="1:18" s="32" customFormat="1" x14ac:dyDescent="0.2">
      <c r="A37" s="33">
        <f t="shared" si="0"/>
        <v>34</v>
      </c>
      <c r="B37" s="64">
        <f>dane_TM!A38</f>
        <v>137</v>
      </c>
      <c r="C37" s="11" t="str">
        <f>dane_TM!B38</f>
        <v>Szymon Siurnik</v>
      </c>
      <c r="D37" s="11" t="str">
        <f>dane_TM!C38</f>
        <v>PSP im. J. Korczaka 10</v>
      </c>
      <c r="E37" s="11" t="str">
        <f>dane_TM!D38</f>
        <v>Sucha</v>
      </c>
      <c r="F37" s="28" t="str">
        <f>TM_E1!P39</f>
        <v>NKL</v>
      </c>
      <c r="G37" s="34">
        <f t="shared" si="1"/>
        <v>0</v>
      </c>
      <c r="H37" s="35">
        <f t="shared" si="2"/>
        <v>33</v>
      </c>
      <c r="I37" s="36" t="str">
        <f>TM_E2!P39</f>
        <v>NKL</v>
      </c>
      <c r="J37" s="34">
        <f t="shared" si="3"/>
        <v>0</v>
      </c>
      <c r="K37" s="26">
        <f t="shared" si="4"/>
        <v>32</v>
      </c>
      <c r="L37" s="28">
        <f>TM_E3!P39</f>
        <v>615</v>
      </c>
      <c r="M37" s="34">
        <f t="shared" si="5"/>
        <v>572.91666666666663</v>
      </c>
      <c r="N37" s="35">
        <f t="shared" si="6"/>
        <v>14</v>
      </c>
      <c r="O37" s="27">
        <f t="shared" si="7"/>
        <v>572.91666666666663</v>
      </c>
      <c r="P37" s="37">
        <f t="shared" si="8"/>
        <v>34</v>
      </c>
      <c r="Q37" s="35">
        <f t="shared" si="9"/>
        <v>32</v>
      </c>
      <c r="R37" s="92">
        <f>IF(UPPER(dane_TM!E38)="TM",O37,"")</f>
        <v>572.91666666666663</v>
      </c>
    </row>
    <row r="38" spans="1:18" s="32" customFormat="1" ht="25.5" x14ac:dyDescent="0.2">
      <c r="A38" s="33">
        <f t="shared" si="0"/>
        <v>35</v>
      </c>
      <c r="B38" s="64">
        <f>dane_TM!A39</f>
        <v>138</v>
      </c>
      <c r="C38" s="11" t="str">
        <f>dane_TM!B39</f>
        <v>Szymon Dec
Wiktoria Woźniak</v>
      </c>
      <c r="D38" s="11" t="str">
        <f>dane_TM!C39</f>
        <v>TKPZ 2</v>
      </c>
      <c r="E38" s="11" t="str">
        <f>dane_TM!D39</f>
        <v>Kozienice</v>
      </c>
      <c r="F38" s="28" t="str">
        <f>TM_E1!P40</f>
        <v>NKL</v>
      </c>
      <c r="G38" s="34">
        <f t="shared" si="1"/>
        <v>0</v>
      </c>
      <c r="H38" s="35">
        <f t="shared" si="2"/>
        <v>33</v>
      </c>
      <c r="I38" s="36" t="str">
        <f>TM_E2!P40</f>
        <v>NKL</v>
      </c>
      <c r="J38" s="34">
        <f t="shared" si="3"/>
        <v>0</v>
      </c>
      <c r="K38" s="26">
        <f t="shared" si="4"/>
        <v>32</v>
      </c>
      <c r="L38" s="28">
        <f>TM_E3!P40</f>
        <v>1080</v>
      </c>
      <c r="M38" s="34">
        <f t="shared" si="5"/>
        <v>250</v>
      </c>
      <c r="N38" s="35">
        <f t="shared" si="6"/>
        <v>15</v>
      </c>
      <c r="O38" s="27">
        <f t="shared" si="7"/>
        <v>250</v>
      </c>
      <c r="P38" s="37">
        <f t="shared" si="8"/>
        <v>35</v>
      </c>
      <c r="Q38" s="35">
        <f t="shared" si="9"/>
        <v>33</v>
      </c>
      <c r="R38" s="92">
        <f>IF(UPPER(dane_TM!E39)="TM",O38,"")</f>
        <v>250</v>
      </c>
    </row>
  </sheetData>
  <sortState ref="A4:R42">
    <sortCondition ref="A4:A42"/>
  </sortState>
  <mergeCells count="10">
    <mergeCell ref="O2:Q2"/>
    <mergeCell ref="A1:Q1"/>
    <mergeCell ref="L2:N2"/>
    <mergeCell ref="I2:K2"/>
    <mergeCell ref="A2:A3"/>
    <mergeCell ref="B2:B3"/>
    <mergeCell ref="C2:C3"/>
    <mergeCell ref="D2:D3"/>
    <mergeCell ref="F2:H2"/>
    <mergeCell ref="E2:E3"/>
  </mergeCells>
  <phoneticPr fontId="4" type="noConversion"/>
  <pageMargins left="0.25" right="0.25" top="0.75" bottom="0.75" header="0.3" footer="0.3"/>
  <pageSetup paperSize="9" scale="6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tabColor theme="8" tint="0.59999389629810485"/>
    <pageSetUpPr fitToPage="1"/>
  </sheetPr>
  <dimension ref="A1:Q41"/>
  <sheetViews>
    <sheetView topLeftCell="A25" zoomScale="80" zoomScaleNormal="80" workbookViewId="0">
      <selection activeCell="E38" sqref="E38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53</v>
      </c>
      <c r="D1" s="47" t="s">
        <v>39</v>
      </c>
      <c r="E1" s="48">
        <v>1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47.25" customHeight="1" thickBot="1" x14ac:dyDescent="0.25">
      <c r="A3" s="56">
        <f>dane_TM!A2</f>
        <v>101</v>
      </c>
      <c r="B3" s="57" t="str">
        <f>dane_TM!B2</f>
        <v>Okrój Zuzanna
Machowska Joanna</v>
      </c>
      <c r="C3" s="57" t="str">
        <f>dane_TM!C2</f>
        <v>PSP nr 1 im. KEN - 1</v>
      </c>
      <c r="D3" s="43"/>
      <c r="E3" s="43"/>
      <c r="F3" s="43" t="s">
        <v>76</v>
      </c>
      <c r="G3" s="43"/>
      <c r="H3" s="43" t="s">
        <v>77</v>
      </c>
      <c r="I3" s="43">
        <v>16</v>
      </c>
      <c r="J3" s="43"/>
      <c r="K3" s="43"/>
      <c r="L3" s="43"/>
      <c r="M3" s="43"/>
      <c r="N3" s="43">
        <v>17</v>
      </c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182</v>
      </c>
    </row>
    <row r="4" spans="1:16" s="60" customFormat="1" ht="47.25" customHeight="1" thickBot="1" x14ac:dyDescent="0.25">
      <c r="A4" s="56">
        <f>dane_TM!A3</f>
        <v>102</v>
      </c>
      <c r="B4" s="57" t="str">
        <f>dane_TM!B3</f>
        <v>Czech Natasza
Wieczorek Karolina
Kiech Julia</v>
      </c>
      <c r="C4" s="57" t="str">
        <f>dane_TM!C3</f>
        <v>PSP nr 1 im. KEN - 2</v>
      </c>
      <c r="D4" s="43"/>
      <c r="E4" s="43"/>
      <c r="F4" s="43" t="s">
        <v>80</v>
      </c>
      <c r="G4" s="43"/>
      <c r="H4" s="43" t="s">
        <v>81</v>
      </c>
      <c r="I4" s="43"/>
      <c r="J4" s="43"/>
      <c r="K4" s="43"/>
      <c r="L4" s="43"/>
      <c r="M4" s="43"/>
      <c r="N4" s="43">
        <v>18</v>
      </c>
      <c r="O4" s="43"/>
      <c r="P4" s="59">
        <f t="shared" ref="P4:P5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313</v>
      </c>
    </row>
    <row r="5" spans="1:16" s="60" customFormat="1" ht="47.25" customHeight="1" thickBot="1" x14ac:dyDescent="0.25">
      <c r="A5" s="56">
        <f>dane_TM!A4</f>
        <v>103</v>
      </c>
      <c r="B5" s="57" t="str">
        <f>dane_TM!B4</f>
        <v>Marzec Aleks
Rudecki Mikołaj
Czyż Igor</v>
      </c>
      <c r="C5" s="57" t="str">
        <f>dane_TM!C4</f>
        <v>PSP nr 1 im. KEN - 3</v>
      </c>
      <c r="D5" s="43"/>
      <c r="E5" s="43"/>
      <c r="F5" s="43" t="s">
        <v>94</v>
      </c>
      <c r="G5" s="43"/>
      <c r="H5" s="43"/>
      <c r="I5" s="43" t="s">
        <v>86</v>
      </c>
      <c r="J5" s="43"/>
      <c r="K5" s="43"/>
      <c r="L5" s="43"/>
      <c r="M5" s="43"/>
      <c r="N5" s="43"/>
      <c r="O5" s="43"/>
      <c r="P5" s="59">
        <f t="shared" si="1"/>
        <v>245</v>
      </c>
    </row>
    <row r="6" spans="1:16" s="60" customFormat="1" ht="47.25" customHeight="1" thickBot="1" x14ac:dyDescent="0.25">
      <c r="A6" s="56">
        <f>dane_TM!A5</f>
        <v>104</v>
      </c>
      <c r="B6" s="57" t="str">
        <f>dane_TM!B5</f>
        <v>Maciąg Olaf
Michalak Maksymilian</v>
      </c>
      <c r="C6" s="57" t="str">
        <f>dane_TM!C5</f>
        <v>PSP nr 1 im. KEN - 4</v>
      </c>
      <c r="D6" s="43" t="s">
        <v>71</v>
      </c>
      <c r="E6" s="43"/>
      <c r="F6" s="43"/>
      <c r="G6" s="43"/>
      <c r="H6" s="43">
        <v>17</v>
      </c>
      <c r="I6" s="43"/>
      <c r="J6" s="43"/>
      <c r="K6" s="43"/>
      <c r="L6" s="43"/>
      <c r="M6" s="43"/>
      <c r="N6" s="43"/>
      <c r="O6" s="43"/>
      <c r="P6" s="59">
        <f t="shared" ref="P6:P23" si="2">IF(O6="",((IF(D6&lt;&gt;"",90*IF(IFERROR(FIND("*",D6,1),0)&lt;&gt;0,SUBSTITUTE(D6,"*",""),(LEN(D6)-LEN(SUBSTITUTE(D6,",",""))+1)),"0"))+(IF(E6&lt;&gt;"",60*IF(IFERROR(FIND("*",E6,1),0)&lt;&gt;0,SUBSTITUTE(E6,"*",""),(LEN(E6)-LEN(SUBSTITUTE(E6,",",""))+1)),"0"))+(IF(F6&lt;&gt;"",25*IF(IFERROR(FIND("*",F6,1),0)&lt;&gt;0,SUBSTITUTE(F6,"*",""),(LEN(F6)-LEN(SUBSTITUTE(F6,",",""))+1)),"0"))+(IF(G6&lt;&gt;"",15*IF(IFERROR(FIND("*",G6,1),0)&lt;&gt;0,SUBSTITUTE(G6,"*",""),(LEN(G6)-LEN(SUBSTITUTE(G6,",",""))+1)),"0"))+(IF(H6&lt;&gt;"",10*IF(IFERROR(FIND("*",H6,1),0)&lt;&gt;0,SUBSTITUTE(H6,"*",""),(LEN(H6)-LEN(SUBSTITUTE(H6,",",""))+1)),"0"))+(IF(I6&lt;&gt;"",10*IF(IFERROR(FIND("*",I6,1),0)&lt;&gt;0,SUBSTITUTE(I6,"*",""),(LEN(I6)-LEN(SUBSTITUTE(I6,",",""))+1)),"0"))+30*(J6+K6+L6)+M6+N6),"NKL")</f>
        <v>730</v>
      </c>
    </row>
    <row r="7" spans="1:16" s="60" customFormat="1" ht="47.25" customHeight="1" thickBot="1" x14ac:dyDescent="0.25">
      <c r="A7" s="56">
        <f>dane_TM!A6</f>
        <v>105</v>
      </c>
      <c r="B7" s="57">
        <f>dane_TM!B6</f>
        <v>0</v>
      </c>
      <c r="C7" s="57">
        <f>dane_TM!C6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</v>
      </c>
      <c r="P7" s="59" t="str">
        <f t="shared" si="2"/>
        <v>NKL</v>
      </c>
    </row>
    <row r="8" spans="1:16" s="60" customFormat="1" ht="47.25" customHeight="1" thickBot="1" x14ac:dyDescent="0.25">
      <c r="A8" s="56">
        <f>dane_TM!A7</f>
        <v>106</v>
      </c>
      <c r="B8" s="57" t="str">
        <f>dane_TM!B7</f>
        <v>Kacprzak Mateusz
Adamczewski Mateusz
Opalewski Aleksander</v>
      </c>
      <c r="C8" s="57" t="str">
        <f>dane_TM!C7</f>
        <v>PSP nr 1 im. KEN - 5</v>
      </c>
      <c r="D8" s="43"/>
      <c r="E8" s="43"/>
      <c r="F8" s="43" t="s">
        <v>92</v>
      </c>
      <c r="G8" s="43"/>
      <c r="H8" s="43" t="s">
        <v>93</v>
      </c>
      <c r="I8" s="43"/>
      <c r="J8" s="43"/>
      <c r="K8" s="43"/>
      <c r="L8" s="43"/>
      <c r="M8" s="43"/>
      <c r="N8" s="43"/>
      <c r="O8" s="43"/>
      <c r="P8" s="59">
        <f t="shared" si="2"/>
        <v>135</v>
      </c>
    </row>
    <row r="9" spans="1:16" s="60" customFormat="1" ht="47.25" customHeight="1" thickBot="1" x14ac:dyDescent="0.25">
      <c r="A9" s="56">
        <f>dane_TM!A8</f>
        <v>107</v>
      </c>
      <c r="B9" s="57" t="str">
        <f>dane_TM!B8</f>
        <v>Bolek Alicja
Gumowska Marika
Falkowska Róża</v>
      </c>
      <c r="C9" s="57" t="str">
        <f>dane_TM!C8</f>
        <v>PSP nr 1 im. KEN - 6</v>
      </c>
      <c r="D9" s="43">
        <v>15</v>
      </c>
      <c r="E9" s="43"/>
      <c r="F9" s="43" t="s">
        <v>78</v>
      </c>
      <c r="G9" s="43"/>
      <c r="H9" s="43" t="s">
        <v>79</v>
      </c>
      <c r="I9" s="43"/>
      <c r="J9" s="43">
        <v>1</v>
      </c>
      <c r="K9" s="43"/>
      <c r="L9" s="43"/>
      <c r="M9" s="43"/>
      <c r="N9" s="43"/>
      <c r="O9" s="43"/>
      <c r="P9" s="59">
        <f t="shared" si="2"/>
        <v>400</v>
      </c>
    </row>
    <row r="10" spans="1:16" s="60" customFormat="1" ht="47.25" customHeight="1" thickBot="1" x14ac:dyDescent="0.25">
      <c r="A10" s="56">
        <f>dane_TM!A9</f>
        <v>108</v>
      </c>
      <c r="B10" s="57" t="str">
        <f>dane_TM!B9</f>
        <v>Sitarek Dominika
Witkowska Iga</v>
      </c>
      <c r="C10" s="57" t="str">
        <f>dane_TM!C9</f>
        <v>PSP nr 1 im. KEN - 7</v>
      </c>
      <c r="D10" s="43"/>
      <c r="E10" s="43"/>
      <c r="F10" s="43" t="s">
        <v>76</v>
      </c>
      <c r="G10" s="43"/>
      <c r="H10" s="43" t="s">
        <v>89</v>
      </c>
      <c r="I10" s="43" t="s">
        <v>86</v>
      </c>
      <c r="J10" s="43"/>
      <c r="K10" s="43"/>
      <c r="L10" s="43"/>
      <c r="M10" s="43"/>
      <c r="N10" s="43"/>
      <c r="O10" s="43"/>
      <c r="P10" s="59">
        <f t="shared" si="2"/>
        <v>325</v>
      </c>
    </row>
    <row r="11" spans="1:16" s="60" customFormat="1" ht="47.25" customHeight="1" thickBot="1" x14ac:dyDescent="0.25">
      <c r="A11" s="56">
        <f>dane_TM!A10</f>
        <v>109</v>
      </c>
      <c r="B11" s="57" t="str">
        <f>dane_TM!B10</f>
        <v>Konopka Helena
Mostkiewicz Aleksandra
Antos Julia</v>
      </c>
      <c r="C11" s="57" t="str">
        <f>dane_TM!C10</f>
        <v>PSP nr 1 im. KEN - 8</v>
      </c>
      <c r="D11" s="43"/>
      <c r="E11" s="43"/>
      <c r="F11" s="43" t="s">
        <v>93</v>
      </c>
      <c r="G11" s="43"/>
      <c r="H11" s="43" t="s">
        <v>72</v>
      </c>
      <c r="I11" s="43" t="s">
        <v>86</v>
      </c>
      <c r="J11" s="43"/>
      <c r="K11" s="43"/>
      <c r="L11" s="43"/>
      <c r="M11" s="43"/>
      <c r="N11" s="43"/>
      <c r="O11" s="43"/>
      <c r="P11" s="59">
        <f t="shared" si="2"/>
        <v>360</v>
      </c>
    </row>
    <row r="12" spans="1:16" s="60" customFormat="1" ht="47.25" customHeight="1" thickBot="1" x14ac:dyDescent="0.25">
      <c r="A12" s="56">
        <f>dane_TM!A11</f>
        <v>110</v>
      </c>
      <c r="B12" s="57" t="str">
        <f>dane_TM!B11</f>
        <v>Grzesiak Aleksandra
Duranc Natalia
Galbarczyk Damian</v>
      </c>
      <c r="C12" s="57" t="str">
        <f>dane_TM!C11</f>
        <v>PSP nr 1 im. KEN - 9</v>
      </c>
      <c r="D12" s="43" t="s">
        <v>72</v>
      </c>
      <c r="E12" s="43"/>
      <c r="F12" s="43"/>
      <c r="G12" s="43"/>
      <c r="H12" s="43" t="s">
        <v>73</v>
      </c>
      <c r="I12" s="43">
        <v>3</v>
      </c>
      <c r="J12" s="43"/>
      <c r="K12" s="43"/>
      <c r="L12" s="43"/>
      <c r="M12" s="43"/>
      <c r="N12" s="43"/>
      <c r="O12" s="43"/>
      <c r="P12" s="59">
        <f t="shared" si="2"/>
        <v>400</v>
      </c>
    </row>
    <row r="13" spans="1:16" s="60" customFormat="1" ht="47.25" customHeight="1" thickBot="1" x14ac:dyDescent="0.25">
      <c r="A13" s="56">
        <f>dane_TM!A12</f>
        <v>111</v>
      </c>
      <c r="B13" s="57" t="str">
        <f>dane_TM!B12</f>
        <v>Skrzypek Sebastian
Fołtyn Mateusz</v>
      </c>
      <c r="C13" s="57" t="str">
        <f>dane_TM!C12</f>
        <v>PSP nr 1 im. KEN - 10</v>
      </c>
      <c r="D13" s="43" t="s">
        <v>71</v>
      </c>
      <c r="E13" s="43"/>
      <c r="F13" s="43"/>
      <c r="G13" s="43"/>
      <c r="H13" s="43">
        <v>3</v>
      </c>
      <c r="I13" s="43"/>
      <c r="J13" s="43"/>
      <c r="K13" s="43"/>
      <c r="L13" s="43"/>
      <c r="M13" s="43"/>
      <c r="N13" s="43"/>
      <c r="O13" s="43"/>
      <c r="P13" s="59">
        <f t="shared" si="2"/>
        <v>730</v>
      </c>
    </row>
    <row r="14" spans="1:16" s="60" customFormat="1" ht="47.25" customHeight="1" thickBot="1" x14ac:dyDescent="0.25">
      <c r="A14" s="56">
        <f>dane_TM!A13</f>
        <v>112</v>
      </c>
      <c r="B14" s="57">
        <f>dane_TM!B13</f>
        <v>0</v>
      </c>
      <c r="C14" s="57">
        <f>dane_TM!C13</f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>
        <v>1</v>
      </c>
      <c r="P14" s="59" t="str">
        <f t="shared" si="2"/>
        <v>NKL</v>
      </c>
    </row>
    <row r="15" spans="1:16" s="60" customFormat="1" ht="47.25" customHeight="1" thickBot="1" x14ac:dyDescent="0.25">
      <c r="A15" s="56">
        <f>dane_TM!A14</f>
        <v>113</v>
      </c>
      <c r="B15" s="57" t="str">
        <f>dane_TM!B14</f>
        <v>Barwicki Aleksander
Gal Mateusz</v>
      </c>
      <c r="C15" s="57" t="str">
        <f>dane_TM!C14</f>
        <v>PSP nr 1 im. KEN - 11</v>
      </c>
      <c r="D15" s="43">
        <v>16</v>
      </c>
      <c r="E15" s="43"/>
      <c r="F15" s="43" t="s">
        <v>81</v>
      </c>
      <c r="G15" s="43"/>
      <c r="H15" s="43"/>
      <c r="I15" s="43" t="s">
        <v>87</v>
      </c>
      <c r="J15" s="43"/>
      <c r="K15" s="43"/>
      <c r="L15" s="43"/>
      <c r="M15" s="43"/>
      <c r="N15" s="43"/>
      <c r="O15" s="43"/>
      <c r="P15" s="59">
        <f t="shared" si="2"/>
        <v>425</v>
      </c>
    </row>
    <row r="16" spans="1:16" s="60" customFormat="1" ht="47.25" customHeight="1" thickBot="1" x14ac:dyDescent="0.25">
      <c r="A16" s="56">
        <f>dane_TM!A15</f>
        <v>114</v>
      </c>
      <c r="B16" s="57" t="str">
        <f>dane_TM!B15</f>
        <v>Papis Zuzanna
Dziewicka Maja
Janota Maciej</v>
      </c>
      <c r="C16" s="57" t="str">
        <f>dane_TM!C15</f>
        <v>PSP nr 1 im. KEN - 12</v>
      </c>
      <c r="D16" s="43"/>
      <c r="E16" s="43"/>
      <c r="F16" s="43" t="s">
        <v>81</v>
      </c>
      <c r="G16" s="43"/>
      <c r="H16" s="43">
        <v>11.12</v>
      </c>
      <c r="I16" s="43" t="s">
        <v>86</v>
      </c>
      <c r="J16" s="43"/>
      <c r="K16" s="43"/>
      <c r="L16" s="43"/>
      <c r="M16" s="43"/>
      <c r="N16" s="43"/>
      <c r="O16" s="43"/>
      <c r="P16" s="59">
        <f t="shared" si="2"/>
        <v>365</v>
      </c>
    </row>
    <row r="17" spans="1:17" s="60" customFormat="1" ht="47.25" customHeight="1" thickBot="1" x14ac:dyDescent="0.25">
      <c r="A17" s="56">
        <f>dane_TM!A16</f>
        <v>115</v>
      </c>
      <c r="B17" s="57" t="str">
        <f>dane_TM!B16</f>
        <v xml:space="preserve">Ziółek Maciej
Kacprzak Antoni </v>
      </c>
      <c r="C17" s="57" t="str">
        <f>dane_TM!C16</f>
        <v>PSP nr 1 im. KEN - 13</v>
      </c>
      <c r="D17" s="43"/>
      <c r="E17" s="43"/>
      <c r="F17" s="43" t="s">
        <v>90</v>
      </c>
      <c r="G17" s="43"/>
      <c r="H17" s="43"/>
      <c r="I17" s="43" t="s">
        <v>86</v>
      </c>
      <c r="J17" s="43"/>
      <c r="K17" s="43"/>
      <c r="L17" s="43"/>
      <c r="M17" s="43"/>
      <c r="N17" s="43"/>
      <c r="O17" s="43"/>
      <c r="P17" s="59">
        <f t="shared" si="2"/>
        <v>245</v>
      </c>
    </row>
    <row r="18" spans="1:17" s="60" customFormat="1" ht="47.25" customHeight="1" thickBot="1" x14ac:dyDescent="0.25">
      <c r="A18" s="56">
        <f>dane_TM!A17</f>
        <v>116</v>
      </c>
      <c r="B18" s="57" t="str">
        <f>dane_TM!B17</f>
        <v>Lutek Alicja
Kopec Nina
Wieteska Dominika</v>
      </c>
      <c r="C18" s="57" t="str">
        <f>dane_TM!C17</f>
        <v>PSP nr 1 im. KEN - 14</v>
      </c>
      <c r="D18" s="43"/>
      <c r="E18" s="43"/>
      <c r="F18" s="43" t="s">
        <v>75</v>
      </c>
      <c r="G18" s="43"/>
      <c r="H18" s="43"/>
      <c r="I18" s="43"/>
      <c r="J18" s="43"/>
      <c r="K18" s="43"/>
      <c r="L18" s="43"/>
      <c r="M18" s="43"/>
      <c r="N18" s="43"/>
      <c r="O18" s="43"/>
      <c r="P18" s="59">
        <f t="shared" si="2"/>
        <v>75</v>
      </c>
    </row>
    <row r="19" spans="1:17" s="60" customFormat="1" ht="47.25" customHeight="1" thickBot="1" x14ac:dyDescent="0.25">
      <c r="A19" s="56">
        <f>dane_TM!A18</f>
        <v>117</v>
      </c>
      <c r="B19" s="57" t="str">
        <f>dane_TM!B18</f>
        <v>Krzysztoszek Jakub</v>
      </c>
      <c r="C19" s="57" t="str">
        <f>dane_TM!C18</f>
        <v>PSP nr 1 im. KEN - 15</v>
      </c>
      <c r="D19" s="43">
        <v>17</v>
      </c>
      <c r="E19" s="43"/>
      <c r="F19" s="43">
        <v>16</v>
      </c>
      <c r="G19" s="43"/>
      <c r="H19" s="43"/>
      <c r="I19" s="43" t="s">
        <v>87</v>
      </c>
      <c r="J19" s="43"/>
      <c r="K19" s="43"/>
      <c r="L19" s="43"/>
      <c r="M19" s="43"/>
      <c r="N19" s="43">
        <v>17</v>
      </c>
      <c r="O19" s="43"/>
      <c r="P19" s="59">
        <f t="shared" si="2"/>
        <v>292</v>
      </c>
    </row>
    <row r="20" spans="1:17" s="60" customFormat="1" ht="47.25" customHeight="1" thickBot="1" x14ac:dyDescent="0.25">
      <c r="A20" s="56">
        <f>dane_TM!A19</f>
        <v>118</v>
      </c>
      <c r="B20" s="57" t="str">
        <f>dane_TM!B19</f>
        <v>Rokicka Natalia
Pośnik Karolina</v>
      </c>
      <c r="C20" s="57" t="str">
        <f>dane_TM!C19</f>
        <v>PSP nr 1 im. KEN - 16</v>
      </c>
      <c r="D20" s="43"/>
      <c r="E20" s="43"/>
      <c r="F20" s="43">
        <v>4</v>
      </c>
      <c r="G20" s="43"/>
      <c r="H20" s="43">
        <v>10</v>
      </c>
      <c r="I20" s="43" t="s">
        <v>86</v>
      </c>
      <c r="J20" s="43"/>
      <c r="K20" s="43"/>
      <c r="L20" s="43"/>
      <c r="M20" s="43"/>
      <c r="N20" s="43"/>
      <c r="O20" s="43"/>
      <c r="P20" s="59">
        <f t="shared" si="2"/>
        <v>205</v>
      </c>
    </row>
    <row r="21" spans="1:17" s="60" customFormat="1" ht="47.25" customHeight="1" thickBot="1" x14ac:dyDescent="0.25">
      <c r="A21" s="56">
        <f>dane_TM!A20</f>
        <v>119</v>
      </c>
      <c r="B21" s="57" t="str">
        <f>dane_TM!B20</f>
        <v>Kawecka Zuzanna
Zielińska Natalia</v>
      </c>
      <c r="C21" s="57" t="str">
        <f>dane_TM!C20</f>
        <v>PSP nr 1 im. KEN - 17</v>
      </c>
      <c r="D21" s="43"/>
      <c r="E21" s="43"/>
      <c r="F21" s="43">
        <v>4</v>
      </c>
      <c r="G21" s="43"/>
      <c r="H21" s="43"/>
      <c r="I21" s="43" t="s">
        <v>86</v>
      </c>
      <c r="J21" s="43"/>
      <c r="K21" s="43"/>
      <c r="L21" s="43"/>
      <c r="M21" s="43"/>
      <c r="N21" s="43"/>
      <c r="O21" s="43"/>
      <c r="P21" s="59">
        <f t="shared" si="2"/>
        <v>195</v>
      </c>
    </row>
    <row r="22" spans="1:17" s="60" customFormat="1" ht="47.25" customHeight="1" thickBot="1" x14ac:dyDescent="0.25">
      <c r="A22" s="56">
        <f>dane_TM!A21</f>
        <v>120</v>
      </c>
      <c r="B22" s="57" t="str">
        <f>dane_TM!B21</f>
        <v>Jarząbek Zofia
Marcinkiewicz Karina</v>
      </c>
      <c r="C22" s="57" t="str">
        <f>dane_TM!C21</f>
        <v>PSP nr 1 im. KEN - 18</v>
      </c>
      <c r="D22" s="43"/>
      <c r="E22" s="43"/>
      <c r="F22" s="43" t="s">
        <v>91</v>
      </c>
      <c r="G22" s="43"/>
      <c r="H22" s="43">
        <v>3</v>
      </c>
      <c r="I22" s="43" t="s">
        <v>86</v>
      </c>
      <c r="J22" s="43"/>
      <c r="K22" s="43"/>
      <c r="L22" s="43"/>
      <c r="M22" s="43"/>
      <c r="N22" s="43"/>
      <c r="O22" s="43"/>
      <c r="P22" s="59">
        <f t="shared" si="2"/>
        <v>255</v>
      </c>
    </row>
    <row r="23" spans="1:17" s="60" customFormat="1" ht="47.25" customHeight="1" thickBot="1" x14ac:dyDescent="0.25">
      <c r="A23" s="56">
        <f>dane_TM!A22</f>
        <v>121</v>
      </c>
      <c r="B23" s="57" t="str">
        <f>dane_TM!B22</f>
        <v>Dąbrowski Jakub
Greliak Szymon</v>
      </c>
      <c r="C23" s="57" t="str">
        <f>dane_TM!C22</f>
        <v>PSP nr 1 im. KEN - 19</v>
      </c>
      <c r="D23" s="43"/>
      <c r="E23" s="43"/>
      <c r="F23" s="43">
        <v>4.13</v>
      </c>
      <c r="G23" s="43"/>
      <c r="H23" s="43">
        <v>5</v>
      </c>
      <c r="I23" s="43"/>
      <c r="J23" s="43"/>
      <c r="K23" s="43"/>
      <c r="L23" s="43"/>
      <c r="M23" s="43"/>
      <c r="N23" s="43"/>
      <c r="O23" s="43"/>
      <c r="P23" s="59">
        <f t="shared" si="2"/>
        <v>60</v>
      </c>
    </row>
    <row r="24" spans="1:17" s="60" customFormat="1" ht="47.25" customHeight="1" thickBot="1" x14ac:dyDescent="0.25">
      <c r="A24" s="56">
        <f>dane_TM!A23</f>
        <v>122</v>
      </c>
      <c r="B24" s="57" t="str">
        <f>dane_TM!B23</f>
        <v>Bardo Krystian
Sułecka Antonina</v>
      </c>
      <c r="C24" s="57" t="str">
        <f>dane_TM!C23</f>
        <v>PSP nr 1 im. KEN - 20</v>
      </c>
      <c r="D24" s="43">
        <v>17</v>
      </c>
      <c r="E24" s="43"/>
      <c r="F24" s="43">
        <v>5.16</v>
      </c>
      <c r="G24" s="43"/>
      <c r="H24" s="43">
        <v>2.4</v>
      </c>
      <c r="I24" s="43" t="s">
        <v>87</v>
      </c>
      <c r="J24" s="43"/>
      <c r="K24" s="43"/>
      <c r="L24" s="43"/>
      <c r="M24" s="43"/>
      <c r="N24" s="43"/>
      <c r="O24" s="43"/>
      <c r="P24" s="59">
        <f t="shared" ref="P24:P33" si="3">IF(O24="",((IF(D24&lt;&gt;"",90*IF(IFERROR(FIND("*",D24,1),0)&lt;&gt;0,SUBSTITUTE(D24,"*",""),(LEN(D24)-LEN(SUBSTITUTE(D24,",",""))+1)),"0"))+(IF(E24&lt;&gt;"",60*IF(IFERROR(FIND("*",E24,1),0)&lt;&gt;0,SUBSTITUTE(E24,"*",""),(LEN(E24)-LEN(SUBSTITUTE(E24,",",""))+1)),"0"))+(IF(F24&lt;&gt;"",25*IF(IFERROR(FIND("*",F24,1),0)&lt;&gt;0,SUBSTITUTE(F24,"*",""),(LEN(F24)-LEN(SUBSTITUTE(F24,",",""))+1)),"0"))+(IF(G24&lt;&gt;"",15*IF(IFERROR(FIND("*",G24,1),0)&lt;&gt;0,SUBSTITUTE(G24,"*",""),(LEN(G24)-LEN(SUBSTITUTE(G24,",",""))+1)),"0"))+(IF(H24&lt;&gt;"",10*IF(IFERROR(FIND("*",H24,1),0)&lt;&gt;0,SUBSTITUTE(H24,"*",""),(LEN(H24)-LEN(SUBSTITUTE(H24,",",""))+1)),"0"))+(IF(I24&lt;&gt;"",10*IF(IFERROR(FIND("*",I24,1),0)&lt;&gt;0,SUBSTITUTE(I24,"*",""),(LEN(I24)-LEN(SUBSTITUTE(I24,",",""))+1)),"0"))+30*(J24+K24+L24)+M24+N24),"NKL")</f>
        <v>320</v>
      </c>
    </row>
    <row r="25" spans="1:17" s="60" customFormat="1" ht="47.25" customHeight="1" thickBot="1" x14ac:dyDescent="0.25">
      <c r="A25" s="56">
        <f>dane_TM!A24</f>
        <v>123</v>
      </c>
      <c r="B25" s="57" t="str">
        <f>dane_TM!B24</f>
        <v>Fołtyn Jakub
Pramik Antoni
Chochlewicz Szymon</v>
      </c>
      <c r="C25" s="57" t="str">
        <f>dane_TM!C24</f>
        <v>PSP nr 1 im. KEN - 21</v>
      </c>
      <c r="D25" s="43"/>
      <c r="E25" s="43"/>
      <c r="F25" s="43" t="s">
        <v>87</v>
      </c>
      <c r="G25" s="43"/>
      <c r="H25" s="43"/>
      <c r="I25" s="43"/>
      <c r="J25" s="43"/>
      <c r="K25" s="43"/>
      <c r="L25" s="43"/>
      <c r="M25" s="43"/>
      <c r="N25" s="43"/>
      <c r="O25" s="43"/>
      <c r="P25" s="59">
        <f t="shared" si="3"/>
        <v>400</v>
      </c>
    </row>
    <row r="26" spans="1:17" s="60" customFormat="1" ht="47.25" customHeight="1" thickBot="1" x14ac:dyDescent="0.25">
      <c r="A26" s="56">
        <f>dane_TM!A25</f>
        <v>124</v>
      </c>
      <c r="B26" s="57">
        <f>dane_TM!B25</f>
        <v>0</v>
      </c>
      <c r="C26" s="57">
        <f>dane_TM!C25</f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59" t="str">
        <f t="shared" si="3"/>
        <v>NKL</v>
      </c>
    </row>
    <row r="27" spans="1:17" s="60" customFormat="1" ht="47.25" customHeight="1" thickBot="1" x14ac:dyDescent="0.25">
      <c r="A27" s="56">
        <f>dane_TM!A26</f>
        <v>125</v>
      </c>
      <c r="B27" s="57" t="str">
        <f>dane_TM!B26</f>
        <v>Molak Katarzyna
Musiał Julia
Bień Joanna</v>
      </c>
      <c r="C27" s="57" t="str">
        <f>dane_TM!C26</f>
        <v>PSP nr 1 im. KEN - 22</v>
      </c>
      <c r="D27" s="43"/>
      <c r="E27" s="43"/>
      <c r="F27" s="43" t="s">
        <v>76</v>
      </c>
      <c r="G27" s="43"/>
      <c r="H27" s="43"/>
      <c r="I27" s="43" t="s">
        <v>86</v>
      </c>
      <c r="J27" s="43"/>
      <c r="K27" s="43"/>
      <c r="L27" s="43"/>
      <c r="M27" s="43"/>
      <c r="N27" s="43"/>
      <c r="O27" s="43"/>
      <c r="P27" s="59">
        <f t="shared" si="3"/>
        <v>295</v>
      </c>
    </row>
    <row r="28" spans="1:17" s="60" customFormat="1" ht="47.25" customHeight="1" thickBot="1" x14ac:dyDescent="0.25">
      <c r="A28" s="56">
        <f>dane_TM!A27</f>
        <v>126</v>
      </c>
      <c r="B28" s="57" t="str">
        <f>dane_TM!B27</f>
        <v>Olszewski Olaf
Lewandowski Piotr</v>
      </c>
      <c r="C28" s="57" t="str">
        <f>dane_TM!C27</f>
        <v>PSP nr 1 im. KEN - 23</v>
      </c>
      <c r="D28" s="43"/>
      <c r="E28" s="43"/>
      <c r="F28" s="43" t="s">
        <v>76</v>
      </c>
      <c r="G28" s="43"/>
      <c r="H28" s="43">
        <v>15</v>
      </c>
      <c r="I28" s="43" t="s">
        <v>86</v>
      </c>
      <c r="J28" s="43"/>
      <c r="K28" s="43"/>
      <c r="L28" s="43"/>
      <c r="M28" s="43"/>
      <c r="N28" s="43"/>
      <c r="O28" s="43"/>
      <c r="P28" s="59">
        <f t="shared" si="3"/>
        <v>305</v>
      </c>
    </row>
    <row r="29" spans="1:17" s="60" customFormat="1" ht="47.25" customHeight="1" thickBot="1" x14ac:dyDescent="0.25">
      <c r="A29" s="56">
        <f>dane_TM!A28</f>
        <v>127</v>
      </c>
      <c r="B29" s="57" t="str">
        <f>dane_TM!B28</f>
        <v>Lenartowicz Milena
Margula Nikola
Klejman Maja</v>
      </c>
      <c r="C29" s="57" t="str">
        <f>dane_TM!C28</f>
        <v>PSP nr 1 im. KEN - 24</v>
      </c>
      <c r="D29" s="43"/>
      <c r="E29" s="43"/>
      <c r="F29" s="43" t="s">
        <v>85</v>
      </c>
      <c r="G29" s="43"/>
      <c r="H29" s="43">
        <v>2</v>
      </c>
      <c r="I29" s="43"/>
      <c r="J29" s="43"/>
      <c r="K29" s="43"/>
      <c r="L29" s="43"/>
      <c r="M29" s="43"/>
      <c r="N29" s="43"/>
      <c r="O29" s="43"/>
      <c r="P29" s="59">
        <f t="shared" si="3"/>
        <v>110</v>
      </c>
    </row>
    <row r="30" spans="1:17" s="60" customFormat="1" ht="47.25" customHeight="1" thickBot="1" x14ac:dyDescent="0.25">
      <c r="A30" s="56">
        <f>dane_TM!A29</f>
        <v>128</v>
      </c>
      <c r="B30" s="57" t="str">
        <f>dane_TM!B29</f>
        <v>Zielińska Julia
Olczykowska Hanna</v>
      </c>
      <c r="C30" s="57" t="str">
        <f>dane_TM!C29</f>
        <v>PSP nr 1 im. KEN - 25</v>
      </c>
      <c r="D30" s="43"/>
      <c r="E30" s="43"/>
      <c r="F30" s="43" t="s">
        <v>81</v>
      </c>
      <c r="G30" s="43"/>
      <c r="H30" s="43">
        <v>13</v>
      </c>
      <c r="I30" s="43" t="s">
        <v>86</v>
      </c>
      <c r="J30" s="43"/>
      <c r="K30" s="43"/>
      <c r="L30" s="43"/>
      <c r="M30" s="43"/>
      <c r="N30" s="43"/>
      <c r="O30" s="43"/>
      <c r="P30" s="59">
        <f t="shared" si="3"/>
        <v>355</v>
      </c>
    </row>
    <row r="31" spans="1:17" s="60" customFormat="1" ht="47.25" customHeight="1" thickBot="1" x14ac:dyDescent="0.25">
      <c r="A31" s="56">
        <f>dane_TM!A30</f>
        <v>129</v>
      </c>
      <c r="B31" s="57" t="str">
        <f>dane_TM!B30</f>
        <v>Jakub Podgruszewski
Alan Parulski</v>
      </c>
      <c r="C31" s="57" t="str">
        <f>dane_TM!C30</f>
        <v>SP2 Międzychód 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59">
        <f t="shared" si="3"/>
        <v>0</v>
      </c>
      <c r="Q31" s="60" t="s">
        <v>74</v>
      </c>
    </row>
    <row r="32" spans="1:17" s="60" customFormat="1" ht="47.25" customHeight="1" thickBot="1" x14ac:dyDescent="0.25">
      <c r="A32" s="56">
        <f>dane_TM!A31</f>
        <v>130</v>
      </c>
      <c r="B32" s="57" t="str">
        <f>dane_TM!B31</f>
        <v>Lena Podgruszewska
Paweł Podgruszewski</v>
      </c>
      <c r="C32" s="57" t="str">
        <f>dane_TM!C31</f>
        <v>Międzychód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59">
        <f t="shared" si="3"/>
        <v>0</v>
      </c>
      <c r="Q32" s="60" t="s">
        <v>74</v>
      </c>
    </row>
    <row r="33" spans="1:16" s="60" customFormat="1" ht="47.25" customHeight="1" thickBot="1" x14ac:dyDescent="0.25">
      <c r="A33" s="56">
        <f>dane_TM!A32</f>
        <v>131</v>
      </c>
      <c r="B33" s="57">
        <f>dane_TM!B32</f>
        <v>0</v>
      </c>
      <c r="C33" s="57" t="str">
        <f>dane_TU!C3</f>
        <v>TKPZ 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</v>
      </c>
      <c r="P33" s="59" t="str">
        <f t="shared" si="3"/>
        <v>NKL</v>
      </c>
    </row>
    <row r="34" spans="1:16" s="60" customFormat="1" ht="47.25" customHeight="1" thickBot="1" x14ac:dyDescent="0.25">
      <c r="A34" s="56">
        <f>dane_TM!A33</f>
        <v>132</v>
      </c>
      <c r="B34" s="57" t="str">
        <f>dane_TM!B33</f>
        <v>Jerzy Bieńkowski
Maja Bieńkowska</v>
      </c>
      <c r="C34" s="57" t="str">
        <f>dane_TM!C33</f>
        <v>Maja Team</v>
      </c>
      <c r="D34" s="43"/>
      <c r="E34" s="43"/>
      <c r="F34" s="43" t="s">
        <v>83</v>
      </c>
      <c r="G34" s="43"/>
      <c r="H34" s="43"/>
      <c r="I34" s="43"/>
      <c r="J34" s="43"/>
      <c r="K34" s="43"/>
      <c r="L34" s="43"/>
      <c r="M34" s="43"/>
      <c r="N34" s="43"/>
      <c r="O34" s="43"/>
      <c r="P34" s="59">
        <f t="shared" ref="P34:P38" si="4">IF(O34="",((IF(D34&lt;&gt;"",90*IF(IFERROR(FIND("*",D34,1),0)&lt;&gt;0,SUBSTITUTE(D34,"*",""),(LEN(D34)-LEN(SUBSTITUTE(D34,",",""))+1)),"0"))+(IF(E34&lt;&gt;"",60*IF(IFERROR(FIND("*",E34,1),0)&lt;&gt;0,SUBSTITUTE(E34,"*",""),(LEN(E34)-LEN(SUBSTITUTE(E34,",",""))+1)),"0"))+(IF(F34&lt;&gt;"",25*IF(IFERROR(FIND("*",F34,1),0)&lt;&gt;0,SUBSTITUTE(F34,"*",""),(LEN(F34)-LEN(SUBSTITUTE(F34,",",""))+1)),"0"))+(IF(G34&lt;&gt;"",15*IF(IFERROR(FIND("*",G34,1),0)&lt;&gt;0,SUBSTITUTE(G34,"*",""),(LEN(G34)-LEN(SUBSTITUTE(G34,",",""))+1)),"0"))+(IF(H34&lt;&gt;"",10*IF(IFERROR(FIND("*",H34,1),0)&lt;&gt;0,SUBSTITUTE(H34,"*",""),(LEN(H34)-LEN(SUBSTITUTE(H34,",",""))+1)),"0"))+(IF(I34&lt;&gt;"",10*IF(IFERROR(FIND("*",I34,1),0)&lt;&gt;0,SUBSTITUTE(I34,"*",""),(LEN(I34)-LEN(SUBSTITUTE(I34,",",""))+1)),"0"))+30*(J34+K34+L34)+M34+N34),"NKL")</f>
        <v>75</v>
      </c>
    </row>
    <row r="35" spans="1:16" s="60" customFormat="1" ht="47.25" customHeight="1" thickBot="1" x14ac:dyDescent="0.25">
      <c r="A35" s="56">
        <f>dane_TM!A34</f>
        <v>133</v>
      </c>
      <c r="B35" s="57" t="str">
        <f>dane_TM!B34</f>
        <v>Mikołaj Bieńkowski
Mateusz Bieńkowski</v>
      </c>
      <c r="C35" s="57">
        <f>dane_TM!C34</f>
        <v>0</v>
      </c>
      <c r="D35" s="43"/>
      <c r="E35" s="43"/>
      <c r="F35" s="43">
        <v>7</v>
      </c>
      <c r="G35" s="43"/>
      <c r="H35" s="43"/>
      <c r="I35" s="43"/>
      <c r="J35" s="43"/>
      <c r="K35" s="43"/>
      <c r="L35" s="43"/>
      <c r="M35" s="43"/>
      <c r="N35" s="43"/>
      <c r="O35" s="43"/>
      <c r="P35" s="59">
        <f t="shared" si="4"/>
        <v>25</v>
      </c>
    </row>
    <row r="36" spans="1:16" s="60" customFormat="1" ht="47.25" customHeight="1" thickBot="1" x14ac:dyDescent="0.25">
      <c r="A36" s="56">
        <f>dane_TM!A35</f>
        <v>134</v>
      </c>
      <c r="B36" s="57" t="str">
        <f>dane_TM!B35</f>
        <v>Cybulski Adam
Pogodziński Bartosz</v>
      </c>
      <c r="C36" s="57" t="str">
        <f>dane_TM!C35</f>
        <v>PSP im. J. Korczaka 8</v>
      </c>
      <c r="D36" s="43"/>
      <c r="E36" s="43"/>
      <c r="F36" s="43" t="s">
        <v>84</v>
      </c>
      <c r="G36" s="43"/>
      <c r="H36" s="43">
        <v>15.17</v>
      </c>
      <c r="I36" s="43"/>
      <c r="J36" s="43"/>
      <c r="K36" s="43"/>
      <c r="L36" s="43"/>
      <c r="M36" s="43"/>
      <c r="N36" s="43"/>
      <c r="O36" s="43"/>
      <c r="P36" s="59">
        <f t="shared" si="4"/>
        <v>145</v>
      </c>
    </row>
    <row r="37" spans="1:16" s="60" customFormat="1" ht="47.25" customHeight="1" thickBot="1" x14ac:dyDescent="0.25">
      <c r="A37" s="56">
        <f>dane_TM!A36</f>
        <v>135</v>
      </c>
      <c r="B37" s="57" t="str">
        <f>dane_TM!B36</f>
        <v>Jach Maja
Lament Zofia</v>
      </c>
      <c r="C37" s="57" t="str">
        <f>dane_TM!C36</f>
        <v>PSP im. J. Korczaka 9</v>
      </c>
      <c r="D37" s="43"/>
      <c r="E37" s="43"/>
      <c r="F37" s="43" t="s">
        <v>82</v>
      </c>
      <c r="G37" s="43"/>
      <c r="H37" s="43">
        <v>16</v>
      </c>
      <c r="I37" s="43"/>
      <c r="J37" s="43"/>
      <c r="K37" s="43"/>
      <c r="L37" s="43"/>
      <c r="M37" s="43"/>
      <c r="N37" s="43"/>
      <c r="O37" s="43"/>
      <c r="P37" s="59">
        <f t="shared" si="4"/>
        <v>85</v>
      </c>
    </row>
    <row r="38" spans="1:16" s="60" customFormat="1" ht="47.25" customHeight="1" thickBot="1" x14ac:dyDescent="0.25">
      <c r="A38" s="56">
        <f>dane_TM!A37</f>
        <v>136</v>
      </c>
      <c r="B38" s="57" t="str">
        <f>dane_TM!B37</f>
        <v>Mikołaj Ćwikliński</v>
      </c>
      <c r="C38" s="57">
        <f>dane_TM!C37</f>
        <v>0</v>
      </c>
      <c r="D38" s="43"/>
      <c r="E38" s="43"/>
      <c r="F38" s="43"/>
      <c r="G38" s="43"/>
      <c r="H38" s="43">
        <v>4</v>
      </c>
      <c r="I38" s="43"/>
      <c r="J38" s="43"/>
      <c r="K38" s="43"/>
      <c r="L38" s="43"/>
      <c r="M38" s="43"/>
      <c r="N38" s="43"/>
      <c r="O38" s="43"/>
      <c r="P38" s="59">
        <f t="shared" si="4"/>
        <v>10</v>
      </c>
    </row>
    <row r="39" spans="1:16" ht="15.75" thickBot="1" x14ac:dyDescent="0.35">
      <c r="A39" s="56">
        <f>dane_TM!A38</f>
        <v>137</v>
      </c>
      <c r="B39" s="57" t="str">
        <f>dane_TM!B38</f>
        <v>Szymon Siurnik</v>
      </c>
      <c r="C39" s="57" t="str">
        <f>dane_TM!C38</f>
        <v>PSP im. J. Korczaka 10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>
        <v>1</v>
      </c>
      <c r="P39" s="59" t="str">
        <f t="shared" ref="P39" si="5">IF(O39="",((IF(D39&lt;&gt;"",90*IF(IFERROR(FIND("*",D39,1),0)&lt;&gt;0,SUBSTITUTE(D39,"*",""),(LEN(D39)-LEN(SUBSTITUTE(D39,",",""))+1)),"0"))+(IF(E39&lt;&gt;"",60*IF(IFERROR(FIND("*",E39,1),0)&lt;&gt;0,SUBSTITUTE(E39,"*",""),(LEN(E39)-LEN(SUBSTITUTE(E39,",",""))+1)),"0"))+(IF(F39&lt;&gt;"",25*IF(IFERROR(FIND("*",F39,1),0)&lt;&gt;0,SUBSTITUTE(F39,"*",""),(LEN(F39)-LEN(SUBSTITUTE(F39,",",""))+1)),"0"))+(IF(G39&lt;&gt;"",15*IF(IFERROR(FIND("*",G39,1),0)&lt;&gt;0,SUBSTITUTE(G39,"*",""),(LEN(G39)-LEN(SUBSTITUTE(G39,",",""))+1)),"0"))+(IF(H39&lt;&gt;"",10*IF(IFERROR(FIND("*",H39,1),0)&lt;&gt;0,SUBSTITUTE(H39,"*",""),(LEN(H39)-LEN(SUBSTITUTE(H39,",",""))+1)),"0"))+(IF(I39&lt;&gt;"",10*IF(IFERROR(FIND("*",I39,1),0)&lt;&gt;0,SUBSTITUTE(I39,"*",""),(LEN(I39)-LEN(SUBSTITUTE(I39,",",""))+1)),"0"))+30*(J39+K39+L39)+M39+N39),"NKL")</f>
        <v>NKL</v>
      </c>
    </row>
    <row r="40" spans="1:16" ht="27.75" thickBot="1" x14ac:dyDescent="0.35">
      <c r="A40" s="56">
        <f>dane_TM!A39</f>
        <v>138</v>
      </c>
      <c r="B40" s="57" t="str">
        <f>dane_TM!B39</f>
        <v>Szymon Dec
Wiktoria Woźniak</v>
      </c>
      <c r="C40" s="57" t="str">
        <f>dane_TM!C39</f>
        <v>TKPZ 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59" t="str">
        <f t="shared" ref="P40:P41" si="6">IF(O40="",((IF(D40&lt;&gt;"",90*IF(IFERROR(FIND("*",D40,1),0)&lt;&gt;0,SUBSTITUTE(D40,"*",""),(LEN(D40)-LEN(SUBSTITUTE(D40,",",""))+1)),"0"))+(IF(E40&lt;&gt;"",60*IF(IFERROR(FIND("*",E40,1),0)&lt;&gt;0,SUBSTITUTE(E40,"*",""),(LEN(E40)-LEN(SUBSTITUTE(E40,",",""))+1)),"0"))+(IF(F40&lt;&gt;"",25*IF(IFERROR(FIND("*",F40,1),0)&lt;&gt;0,SUBSTITUTE(F40,"*",""),(LEN(F40)-LEN(SUBSTITUTE(F40,",",""))+1)),"0"))+(IF(G40&lt;&gt;"",15*IF(IFERROR(FIND("*",G40,1),0)&lt;&gt;0,SUBSTITUTE(G40,"*",""),(LEN(G40)-LEN(SUBSTITUTE(G40,",",""))+1)),"0"))+(IF(H40&lt;&gt;"",10*IF(IFERROR(FIND("*",H40,1),0)&lt;&gt;0,SUBSTITUTE(H40,"*",""),(LEN(H40)-LEN(SUBSTITUTE(H40,",",""))+1)),"0"))+(IF(I40&lt;&gt;"",10*IF(IFERROR(FIND("*",I40,1),0)&lt;&gt;0,SUBSTITUTE(I40,"*",""),(LEN(I40)-LEN(SUBSTITUTE(I40,",",""))+1)),"0"))+30*(J40+K40+L40)+M40+N40),"NKL")</f>
        <v>NKL</v>
      </c>
    </row>
    <row r="41" spans="1:16" ht="15.75" thickBot="1" x14ac:dyDescent="0.35">
      <c r="A41" s="56">
        <f>dane_TM!A40</f>
        <v>139</v>
      </c>
      <c r="B41" s="57" t="str">
        <f>dane_TM!B40</f>
        <v>Konopka Ryszard</v>
      </c>
      <c r="C41" s="57" t="str">
        <f>dane_TM!C40</f>
        <v>PSP nr 1 im. KEN - 26</v>
      </c>
      <c r="D41" s="43"/>
      <c r="E41" s="43"/>
      <c r="F41" s="43" t="s">
        <v>90</v>
      </c>
      <c r="G41" s="43"/>
      <c r="H41" s="43"/>
      <c r="I41" s="43" t="s">
        <v>86</v>
      </c>
      <c r="J41" s="43"/>
      <c r="K41" s="43"/>
      <c r="L41" s="43"/>
      <c r="M41" s="43"/>
      <c r="N41" s="43"/>
      <c r="O41" s="43">
        <v>1</v>
      </c>
      <c r="P41" s="59" t="str">
        <f t="shared" si="6"/>
        <v>NKL</v>
      </c>
    </row>
  </sheetData>
  <phoneticPr fontId="4" type="noConversion"/>
  <conditionalFormatting sqref="B3:N41">
    <cfRule type="expression" dxfId="9" priority="1">
      <formula>ISBLANK($O3)=FALSE</formula>
    </cfRule>
  </conditionalFormatting>
  <pageMargins left="0.25" right="0.25" top="0.75" bottom="0.75" header="0.3" footer="0.3"/>
  <pageSetup paperSize="9" scale="6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tabColor theme="8" tint="0.59999389629810485"/>
    <pageSetUpPr fitToPage="1"/>
  </sheetPr>
  <dimension ref="A1:P41"/>
  <sheetViews>
    <sheetView topLeftCell="A18" zoomScale="106" zoomScaleNormal="106" workbookViewId="0">
      <selection activeCell="I33" sqref="I33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53</v>
      </c>
      <c r="D1" s="47" t="s">
        <v>39</v>
      </c>
      <c r="E1" s="48">
        <v>2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27.75" thickBot="1" x14ac:dyDescent="0.25">
      <c r="A3" s="56">
        <f>dane_TM!A2</f>
        <v>101</v>
      </c>
      <c r="B3" s="57" t="str">
        <f>dane_TM!B2</f>
        <v>Okrój Zuzanna
Machowska Joanna</v>
      </c>
      <c r="C3" s="57" t="str">
        <f>dane_TM!C2</f>
        <v>PSP nr 1 im. KEN - 1</v>
      </c>
      <c r="D3" s="43">
        <v>17</v>
      </c>
      <c r="E3" s="43"/>
      <c r="F3" s="43" t="s">
        <v>75</v>
      </c>
      <c r="G3" s="43"/>
      <c r="H3" s="43">
        <v>16</v>
      </c>
      <c r="I3" s="43"/>
      <c r="J3" s="43"/>
      <c r="K3" s="43"/>
      <c r="L3" s="43"/>
      <c r="M3" s="43"/>
      <c r="N3" s="43"/>
      <c r="O3" s="43"/>
      <c r="P3" s="59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175</v>
      </c>
    </row>
    <row r="4" spans="1:16" s="60" customFormat="1" ht="41.25" thickBot="1" x14ac:dyDescent="0.25">
      <c r="A4" s="56">
        <f>dane_TM!A3</f>
        <v>102</v>
      </c>
      <c r="B4" s="57" t="str">
        <f>dane_TM!B3</f>
        <v>Czech Natasza
Wieczorek Karolina
Kiech Julia</v>
      </c>
      <c r="C4" s="57" t="str">
        <f>dane_TM!C3</f>
        <v>PSP nr 1 im. KEN - 2</v>
      </c>
      <c r="D4" s="43"/>
      <c r="E4" s="43"/>
      <c r="F4" s="43">
        <v>11</v>
      </c>
      <c r="G4" s="43"/>
      <c r="H4" s="43"/>
      <c r="I4" s="43">
        <v>1</v>
      </c>
      <c r="J4" s="43"/>
      <c r="K4" s="43"/>
      <c r="L4" s="43"/>
      <c r="M4" s="43"/>
      <c r="N4" s="43">
        <v>10</v>
      </c>
      <c r="O4" s="43"/>
      <c r="P4" s="59">
        <f t="shared" ref="P4:P5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45</v>
      </c>
    </row>
    <row r="5" spans="1:16" s="60" customFormat="1" ht="41.25" thickBot="1" x14ac:dyDescent="0.25">
      <c r="A5" s="56">
        <f>dane_TM!A4</f>
        <v>103</v>
      </c>
      <c r="B5" s="57" t="str">
        <f>dane_TM!B4</f>
        <v>Marzec Aleks
Rudecki Mikołaj
Czyż Igor</v>
      </c>
      <c r="C5" s="57" t="str">
        <f>dane_TM!C4</f>
        <v>PSP nr 1 im. KEN - 3</v>
      </c>
      <c r="D5" s="43"/>
      <c r="E5" s="43"/>
      <c r="F5" s="43">
        <v>11</v>
      </c>
      <c r="G5" s="43"/>
      <c r="H5" s="43"/>
      <c r="I5" s="43" t="s">
        <v>126</v>
      </c>
      <c r="J5" s="43"/>
      <c r="K5" s="43"/>
      <c r="L5" s="43"/>
      <c r="M5" s="43"/>
      <c r="N5" s="43">
        <v>14</v>
      </c>
      <c r="O5" s="43"/>
      <c r="P5" s="59">
        <f t="shared" si="1"/>
        <v>239</v>
      </c>
    </row>
    <row r="6" spans="1:16" s="60" customFormat="1" ht="27.75" thickBot="1" x14ac:dyDescent="0.25">
      <c r="A6" s="56">
        <f>dane_TM!A5</f>
        <v>104</v>
      </c>
      <c r="B6" s="57" t="str">
        <f>dane_TM!B5</f>
        <v>Maciąg Olaf
Michalak Maksymilian</v>
      </c>
      <c r="C6" s="57" t="str">
        <f>dane_TM!C5</f>
        <v>PSP nr 1 im. KEN - 4</v>
      </c>
      <c r="D6" s="43" t="s">
        <v>96</v>
      </c>
      <c r="E6" s="43"/>
      <c r="F6" s="43"/>
      <c r="G6" s="43"/>
      <c r="H6" s="43"/>
      <c r="I6" s="43">
        <v>10</v>
      </c>
      <c r="J6" s="43">
        <v>7</v>
      </c>
      <c r="K6" s="43"/>
      <c r="L6" s="43"/>
      <c r="M6" s="43"/>
      <c r="N6" s="43">
        <v>2</v>
      </c>
      <c r="O6" s="43"/>
      <c r="P6" s="59">
        <f t="shared" ref="P6:P36" si="2">IF(O6="",((IF(D6&lt;&gt;"",90*IF(IFERROR(FIND("*",D6,1),0)&lt;&gt;0,SUBSTITUTE(D6,"*",""),(LEN(D6)-LEN(SUBSTITUTE(D6,",",""))+1)),"0"))+(IF(E6&lt;&gt;"",60*IF(IFERROR(FIND("*",E6,1),0)&lt;&gt;0,SUBSTITUTE(E6,"*",""),(LEN(E6)-LEN(SUBSTITUTE(E6,",",""))+1)),"0"))+(IF(F6&lt;&gt;"",25*IF(IFERROR(FIND("*",F6,1),0)&lt;&gt;0,SUBSTITUTE(F6,"*",""),(LEN(F6)-LEN(SUBSTITUTE(F6,",",""))+1)),"0"))+(IF(G6&lt;&gt;"",15*IF(IFERROR(FIND("*",G6,1),0)&lt;&gt;0,SUBSTITUTE(G6,"*",""),(LEN(G6)-LEN(SUBSTITUTE(G6,",",""))+1)),"0"))+(IF(H6&lt;&gt;"",10*IF(IFERROR(FIND("*",H6,1),0)&lt;&gt;0,SUBSTITUTE(H6,"*",""),(LEN(H6)-LEN(SUBSTITUTE(H6,",",""))+1)),"0"))+(IF(I6&lt;&gt;"",10*IF(IFERROR(FIND("*",I6,1),0)&lt;&gt;0,SUBSTITUTE(I6,"*",""),(LEN(I6)-LEN(SUBSTITUTE(I6,",",""))+1)),"0"))+30*(J6+K6+L6)+M6+N6),"NKL")</f>
        <v>1482</v>
      </c>
    </row>
    <row r="7" spans="1:16" s="60" customFormat="1" ht="15.75" thickBot="1" x14ac:dyDescent="0.25">
      <c r="A7" s="56">
        <f>dane_TM!A6</f>
        <v>105</v>
      </c>
      <c r="B7" s="57">
        <f>dane_TM!B6</f>
        <v>0</v>
      </c>
      <c r="C7" s="57">
        <f>dane_TM!C6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</v>
      </c>
      <c r="P7" s="59" t="str">
        <f t="shared" si="2"/>
        <v>NKL</v>
      </c>
    </row>
    <row r="8" spans="1:16" s="60" customFormat="1" ht="41.25" thickBot="1" x14ac:dyDescent="0.25">
      <c r="A8" s="56">
        <f>dane_TM!A7</f>
        <v>106</v>
      </c>
      <c r="B8" s="57" t="str">
        <f>dane_TM!B7</f>
        <v>Kacprzak Mateusz
Adamczewski Mateusz
Opalewski Aleksander</v>
      </c>
      <c r="C8" s="57" t="str">
        <f>dane_TM!C7</f>
        <v>PSP nr 1 im. KEN - 5</v>
      </c>
      <c r="D8" s="43" t="s">
        <v>100</v>
      </c>
      <c r="E8" s="43"/>
      <c r="F8" s="43">
        <v>8</v>
      </c>
      <c r="G8" s="43"/>
      <c r="H8" s="43"/>
      <c r="I8" s="43" t="s">
        <v>71</v>
      </c>
      <c r="J8" s="43">
        <v>6</v>
      </c>
      <c r="K8" s="43"/>
      <c r="L8" s="43"/>
      <c r="M8" s="43"/>
      <c r="N8" s="43"/>
      <c r="O8" s="43"/>
      <c r="P8" s="59">
        <f t="shared" si="2"/>
        <v>1905</v>
      </c>
    </row>
    <row r="9" spans="1:16" s="60" customFormat="1" ht="41.25" thickBot="1" x14ac:dyDescent="0.25">
      <c r="A9" s="56">
        <f>dane_TM!A8</f>
        <v>107</v>
      </c>
      <c r="B9" s="57" t="str">
        <f>dane_TM!B8</f>
        <v>Bolek Alicja
Gumowska Marika
Falkowska Róża</v>
      </c>
      <c r="C9" s="57" t="str">
        <f>dane_TM!C8</f>
        <v>PSP nr 1 im. KEN - 6</v>
      </c>
      <c r="D9" s="43" t="s">
        <v>95</v>
      </c>
      <c r="E9" s="43"/>
      <c r="F9" s="43" t="s">
        <v>95</v>
      </c>
      <c r="G9" s="43"/>
      <c r="H9" s="43" t="s">
        <v>75</v>
      </c>
      <c r="I9" s="43"/>
      <c r="J9" s="43">
        <v>3</v>
      </c>
      <c r="K9" s="43"/>
      <c r="L9" s="43"/>
      <c r="M9" s="43"/>
      <c r="N9" s="43">
        <v>8</v>
      </c>
      <c r="O9" s="43"/>
      <c r="P9" s="59">
        <f t="shared" si="2"/>
        <v>358</v>
      </c>
    </row>
    <row r="10" spans="1:16" s="60" customFormat="1" ht="27.75" thickBot="1" x14ac:dyDescent="0.25">
      <c r="A10" s="56">
        <f>dane_TM!A9</f>
        <v>108</v>
      </c>
      <c r="B10" s="57" t="str">
        <f>dane_TM!B9</f>
        <v>Sitarek Dominika
Witkowska Iga</v>
      </c>
      <c r="C10" s="57" t="str">
        <f>dane_TM!C9</f>
        <v>PSP nr 1 im. KEN - 7</v>
      </c>
      <c r="D10" s="43"/>
      <c r="E10" s="43"/>
      <c r="F10" s="43"/>
      <c r="G10" s="43"/>
      <c r="H10" s="43">
        <v>11</v>
      </c>
      <c r="I10" s="43" t="s">
        <v>126</v>
      </c>
      <c r="J10" s="43"/>
      <c r="K10" s="43"/>
      <c r="L10" s="43"/>
      <c r="M10" s="43"/>
      <c r="N10" s="43">
        <v>10</v>
      </c>
      <c r="O10" s="43"/>
      <c r="P10" s="59">
        <f t="shared" si="2"/>
        <v>220</v>
      </c>
    </row>
    <row r="11" spans="1:16" s="60" customFormat="1" ht="41.25" thickBot="1" x14ac:dyDescent="0.25">
      <c r="A11" s="56">
        <f>dane_TM!A10</f>
        <v>109</v>
      </c>
      <c r="B11" s="57" t="str">
        <f>dane_TM!B10</f>
        <v>Konopka Helena
Mostkiewicz Aleksandra
Antos Julia</v>
      </c>
      <c r="C11" s="57" t="str">
        <f>dane_TM!C10</f>
        <v>PSP nr 1 im. KEN - 8</v>
      </c>
      <c r="D11" s="43"/>
      <c r="E11" s="43"/>
      <c r="F11" s="43"/>
      <c r="G11" s="43"/>
      <c r="H11" s="43"/>
      <c r="I11" s="43" t="s">
        <v>126</v>
      </c>
      <c r="J11" s="43"/>
      <c r="K11" s="43"/>
      <c r="L11" s="43"/>
      <c r="M11" s="43"/>
      <c r="N11" s="43">
        <v>10</v>
      </c>
      <c r="O11" s="43"/>
      <c r="P11" s="59">
        <f t="shared" si="2"/>
        <v>210</v>
      </c>
    </row>
    <row r="12" spans="1:16" s="60" customFormat="1" ht="41.25" thickBot="1" x14ac:dyDescent="0.25">
      <c r="A12" s="56">
        <f>dane_TM!A11</f>
        <v>110</v>
      </c>
      <c r="B12" s="57" t="str">
        <f>dane_TM!B11</f>
        <v>Grzesiak Aleksandra
Duranc Natalia
Galbarczyk Damian</v>
      </c>
      <c r="C12" s="57" t="str">
        <f>dane_TM!C11</f>
        <v>PSP nr 1 im. KEN - 9</v>
      </c>
      <c r="D12" s="43"/>
      <c r="E12" s="43"/>
      <c r="F12" s="43">
        <v>8</v>
      </c>
      <c r="G12" s="43"/>
      <c r="H12" s="43">
        <v>13</v>
      </c>
      <c r="I12" s="43"/>
      <c r="J12" s="43"/>
      <c r="K12" s="43"/>
      <c r="L12" s="43"/>
      <c r="M12" s="43"/>
      <c r="N12" s="43"/>
      <c r="O12" s="43"/>
      <c r="P12" s="59">
        <f t="shared" si="2"/>
        <v>35</v>
      </c>
    </row>
    <row r="13" spans="1:16" s="60" customFormat="1" ht="27.75" thickBot="1" x14ac:dyDescent="0.25">
      <c r="A13" s="56">
        <f>dane_TM!A12</f>
        <v>111</v>
      </c>
      <c r="B13" s="57" t="str">
        <f>dane_TM!B12</f>
        <v>Skrzypek Sebastian
Fołtyn Mateusz</v>
      </c>
      <c r="C13" s="57" t="str">
        <f>dane_TM!C12</f>
        <v>PSP nr 1 im. KEN - 10</v>
      </c>
      <c r="D13" s="43">
        <v>8</v>
      </c>
      <c r="E13" s="43"/>
      <c r="F13" s="43"/>
      <c r="G13" s="43"/>
      <c r="H13" s="43" t="s">
        <v>75</v>
      </c>
      <c r="I13" s="43"/>
      <c r="J13" s="43">
        <v>1</v>
      </c>
      <c r="K13" s="43"/>
      <c r="L13" s="43"/>
      <c r="M13" s="43"/>
      <c r="N13" s="43"/>
      <c r="O13" s="43"/>
      <c r="P13" s="59">
        <f t="shared" si="2"/>
        <v>150</v>
      </c>
    </row>
    <row r="14" spans="1:16" s="60" customFormat="1" ht="15.75" thickBot="1" x14ac:dyDescent="0.25">
      <c r="A14" s="56">
        <f>dane_TM!A13</f>
        <v>112</v>
      </c>
      <c r="B14" s="57">
        <f>dane_TM!B13</f>
        <v>0</v>
      </c>
      <c r="C14" s="57">
        <f>dane_TM!C13</f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>
        <v>1</v>
      </c>
      <c r="P14" s="59" t="str">
        <f t="shared" si="2"/>
        <v>NKL</v>
      </c>
    </row>
    <row r="15" spans="1:16" s="60" customFormat="1" ht="27.75" thickBot="1" x14ac:dyDescent="0.25">
      <c r="A15" s="56">
        <f>dane_TM!A14</f>
        <v>113</v>
      </c>
      <c r="B15" s="57" t="str">
        <f>dane_TM!B14</f>
        <v>Barwicki Aleksander
Gal Mateusz</v>
      </c>
      <c r="C15" s="57" t="str">
        <f>dane_TM!C14</f>
        <v>PSP nr 1 im. KEN - 11</v>
      </c>
      <c r="D15" s="43" t="s">
        <v>101</v>
      </c>
      <c r="E15" s="43"/>
      <c r="F15" s="43"/>
      <c r="G15" s="43"/>
      <c r="H15" s="43"/>
      <c r="I15" s="43" t="s">
        <v>127</v>
      </c>
      <c r="J15" s="43">
        <v>3</v>
      </c>
      <c r="K15" s="43"/>
      <c r="L15" s="43"/>
      <c r="M15" s="43"/>
      <c r="N15" s="43"/>
      <c r="O15" s="43"/>
      <c r="P15" s="59">
        <f t="shared" si="2"/>
        <v>1280</v>
      </c>
    </row>
    <row r="16" spans="1:16" s="60" customFormat="1" ht="41.25" thickBot="1" x14ac:dyDescent="0.25">
      <c r="A16" s="56">
        <f>dane_TM!A15</f>
        <v>114</v>
      </c>
      <c r="B16" s="57" t="str">
        <f>dane_TM!B15</f>
        <v>Papis Zuzanna
Dziewicka Maja
Janota Maciej</v>
      </c>
      <c r="C16" s="57" t="str">
        <f>dane_TM!C15</f>
        <v>PSP nr 1 im. KEN - 12</v>
      </c>
      <c r="D16" s="43" t="s">
        <v>101</v>
      </c>
      <c r="E16" s="43"/>
      <c r="F16" s="43"/>
      <c r="G16" s="43"/>
      <c r="H16" s="43"/>
      <c r="I16" s="43" t="s">
        <v>101</v>
      </c>
      <c r="J16" s="43">
        <v>4</v>
      </c>
      <c r="K16" s="43"/>
      <c r="L16" s="43"/>
      <c r="M16" s="43"/>
      <c r="N16" s="43">
        <v>1</v>
      </c>
      <c r="O16" s="43"/>
      <c r="P16" s="59">
        <f t="shared" si="2"/>
        <v>1321</v>
      </c>
    </row>
    <row r="17" spans="1:16" s="60" customFormat="1" ht="41.25" thickBot="1" x14ac:dyDescent="0.25">
      <c r="A17" s="56">
        <f>dane_TM!A16</f>
        <v>115</v>
      </c>
      <c r="B17" s="57" t="str">
        <f>dane_TM!B16</f>
        <v xml:space="preserve">Ziółek Maciej
Kacprzak Antoni </v>
      </c>
      <c r="C17" s="57" t="str">
        <f>dane_TM!C16</f>
        <v>PSP nr 1 im. KEN - 13</v>
      </c>
      <c r="D17" s="43" t="s">
        <v>101</v>
      </c>
      <c r="E17" s="43"/>
      <c r="F17" s="43">
        <v>3.11</v>
      </c>
      <c r="G17" s="43"/>
      <c r="H17" s="43"/>
      <c r="I17" s="43">
        <v>2</v>
      </c>
      <c r="J17" s="43"/>
      <c r="K17" s="43"/>
      <c r="L17" s="43"/>
      <c r="M17" s="43"/>
      <c r="N17" s="43"/>
      <c r="O17" s="43"/>
      <c r="P17" s="59">
        <f t="shared" si="2"/>
        <v>1140</v>
      </c>
    </row>
    <row r="18" spans="1:16" s="60" customFormat="1" ht="41.25" thickBot="1" x14ac:dyDescent="0.25">
      <c r="A18" s="56">
        <f>dane_TM!A17</f>
        <v>116</v>
      </c>
      <c r="B18" s="57" t="str">
        <f>dane_TM!B17</f>
        <v>Lutek Alicja
Kopec Nina
Wieteska Dominika</v>
      </c>
      <c r="C18" s="57" t="str">
        <f>dane_TM!C17</f>
        <v>PSP nr 1 im. KEN - 14</v>
      </c>
      <c r="D18" s="43" t="s">
        <v>96</v>
      </c>
      <c r="E18" s="43"/>
      <c r="F18" s="43">
        <v>11</v>
      </c>
      <c r="G18" s="43"/>
      <c r="H18" s="43"/>
      <c r="I18" s="43"/>
      <c r="J18" s="43"/>
      <c r="K18" s="43"/>
      <c r="L18" s="43"/>
      <c r="M18" s="43"/>
      <c r="N18" s="43"/>
      <c r="O18" s="43"/>
      <c r="P18" s="59">
        <f t="shared" si="2"/>
        <v>1285</v>
      </c>
    </row>
    <row r="19" spans="1:16" s="60" customFormat="1" ht="15.75" thickBot="1" x14ac:dyDescent="0.25">
      <c r="A19" s="56">
        <f>dane_TM!A18</f>
        <v>117</v>
      </c>
      <c r="B19" s="57" t="str">
        <f>dane_TM!B18</f>
        <v>Krzysztoszek Jakub</v>
      </c>
      <c r="C19" s="57" t="str">
        <f>dane_TM!C18</f>
        <v>PSP nr 1 im. KEN - 15</v>
      </c>
      <c r="D19" s="43" t="s">
        <v>93</v>
      </c>
      <c r="E19" s="43"/>
      <c r="F19" s="43"/>
      <c r="G19" s="43"/>
      <c r="H19" s="43"/>
      <c r="I19" s="43" t="s">
        <v>96</v>
      </c>
      <c r="J19" s="43"/>
      <c r="K19" s="43"/>
      <c r="L19" s="43"/>
      <c r="M19" s="43"/>
      <c r="N19" s="43"/>
      <c r="O19" s="43"/>
      <c r="P19" s="59">
        <f t="shared" si="2"/>
        <v>680</v>
      </c>
    </row>
    <row r="20" spans="1:16" s="60" customFormat="1" ht="27.75" thickBot="1" x14ac:dyDescent="0.25">
      <c r="A20" s="56">
        <f>dane_TM!A19</f>
        <v>118</v>
      </c>
      <c r="B20" s="57" t="str">
        <f>dane_TM!B19</f>
        <v>Rokicka Natalia
Pośnik Karolina</v>
      </c>
      <c r="C20" s="57" t="str">
        <f>dane_TM!C19</f>
        <v>PSP nr 1 im. KEN - 16</v>
      </c>
      <c r="D20" s="43"/>
      <c r="E20" s="43"/>
      <c r="F20" s="43"/>
      <c r="G20" s="43"/>
      <c r="H20" s="43"/>
      <c r="I20" s="43" t="s">
        <v>126</v>
      </c>
      <c r="J20" s="43"/>
      <c r="K20" s="43"/>
      <c r="L20" s="43"/>
      <c r="M20" s="43"/>
      <c r="N20" s="43">
        <v>13</v>
      </c>
      <c r="O20" s="43"/>
      <c r="P20" s="59">
        <f t="shared" si="2"/>
        <v>213</v>
      </c>
    </row>
    <row r="21" spans="1:16" s="60" customFormat="1" ht="27.75" thickBot="1" x14ac:dyDescent="0.25">
      <c r="A21" s="56">
        <f>dane_TM!A20</f>
        <v>119</v>
      </c>
      <c r="B21" s="57" t="str">
        <f>dane_TM!B20</f>
        <v>Kawecka Zuzanna
Zielińska Natalia</v>
      </c>
      <c r="C21" s="57" t="str">
        <f>dane_TM!C20</f>
        <v>PSP nr 1 im. KEN - 17</v>
      </c>
      <c r="D21" s="43"/>
      <c r="E21" s="43"/>
      <c r="F21" s="43"/>
      <c r="G21" s="43"/>
      <c r="H21" s="43"/>
      <c r="I21" s="43" t="s">
        <v>126</v>
      </c>
      <c r="J21" s="43"/>
      <c r="K21" s="43"/>
      <c r="L21" s="43"/>
      <c r="M21" s="43"/>
      <c r="N21" s="43">
        <v>7</v>
      </c>
      <c r="O21" s="43"/>
      <c r="P21" s="59">
        <f t="shared" si="2"/>
        <v>207</v>
      </c>
    </row>
    <row r="22" spans="1:16" s="60" customFormat="1" ht="27.75" thickBot="1" x14ac:dyDescent="0.25">
      <c r="A22" s="56">
        <f>dane_TM!A21</f>
        <v>120</v>
      </c>
      <c r="B22" s="57" t="str">
        <f>dane_TM!B21</f>
        <v>Jarząbek Zofia
Marcinkiewicz Karina</v>
      </c>
      <c r="C22" s="57" t="str">
        <f>dane_TM!C21</f>
        <v>PSP nr 1 im. KEN - 18</v>
      </c>
      <c r="D22" s="43" t="s">
        <v>95</v>
      </c>
      <c r="E22" s="43"/>
      <c r="F22" s="43" t="s">
        <v>95</v>
      </c>
      <c r="G22" s="43"/>
      <c r="H22" s="43"/>
      <c r="I22" s="43" t="s">
        <v>125</v>
      </c>
      <c r="J22" s="43">
        <v>1</v>
      </c>
      <c r="K22" s="43"/>
      <c r="L22" s="43"/>
      <c r="M22" s="43"/>
      <c r="N22" s="43">
        <v>11</v>
      </c>
      <c r="O22" s="43"/>
      <c r="P22" s="59">
        <f t="shared" si="2"/>
        <v>461</v>
      </c>
    </row>
    <row r="23" spans="1:16" s="60" customFormat="1" ht="27.75" thickBot="1" x14ac:dyDescent="0.25">
      <c r="A23" s="56">
        <f>dane_TM!A22</f>
        <v>121</v>
      </c>
      <c r="B23" s="57" t="str">
        <f>dane_TM!B22</f>
        <v>Dąbrowski Jakub
Greliak Szymon</v>
      </c>
      <c r="C23" s="57" t="str">
        <f>dane_TM!C22</f>
        <v>PSP nr 1 im. KEN - 19</v>
      </c>
      <c r="D23" s="43" t="s">
        <v>95</v>
      </c>
      <c r="E23" s="43"/>
      <c r="F23" s="43" t="s">
        <v>95</v>
      </c>
      <c r="G23" s="43"/>
      <c r="H23" s="43">
        <v>14.16</v>
      </c>
      <c r="I23" s="43"/>
      <c r="J23" s="43">
        <v>4</v>
      </c>
      <c r="K23" s="43"/>
      <c r="L23" s="43"/>
      <c r="M23" s="43"/>
      <c r="N23" s="43"/>
      <c r="O23" s="43"/>
      <c r="P23" s="59">
        <f t="shared" si="2"/>
        <v>370</v>
      </c>
    </row>
    <row r="24" spans="1:16" s="60" customFormat="1" ht="27.75" thickBot="1" x14ac:dyDescent="0.25">
      <c r="A24" s="56">
        <f>dane_TM!A23</f>
        <v>122</v>
      </c>
      <c r="B24" s="57" t="str">
        <f>dane_TM!B23</f>
        <v>Bardo Krystian
Sułecka Antonina</v>
      </c>
      <c r="C24" s="57" t="str">
        <f>dane_TM!C23</f>
        <v>PSP nr 1 im. KEN - 20</v>
      </c>
      <c r="D24" s="43">
        <v>5</v>
      </c>
      <c r="E24" s="43"/>
      <c r="F24" s="43">
        <v>8</v>
      </c>
      <c r="G24" s="43"/>
      <c r="H24" s="43"/>
      <c r="I24" s="43" t="s">
        <v>127</v>
      </c>
      <c r="J24" s="43">
        <v>1</v>
      </c>
      <c r="K24" s="43"/>
      <c r="L24" s="43"/>
      <c r="M24" s="43"/>
      <c r="N24" s="43"/>
      <c r="O24" s="43"/>
      <c r="P24" s="59">
        <f t="shared" si="2"/>
        <v>255</v>
      </c>
    </row>
    <row r="25" spans="1:16" s="60" customFormat="1" ht="41.25" thickBot="1" x14ac:dyDescent="0.25">
      <c r="A25" s="56">
        <f>dane_TM!A24</f>
        <v>123</v>
      </c>
      <c r="B25" s="57" t="str">
        <f>dane_TM!B24</f>
        <v>Fołtyn Jakub
Pramik Antoni
Chochlewicz Szymon</v>
      </c>
      <c r="C25" s="57" t="str">
        <f>dane_TM!C24</f>
        <v>PSP nr 1 im. KEN - 21</v>
      </c>
      <c r="D25" s="43" t="s">
        <v>72</v>
      </c>
      <c r="E25" s="43"/>
      <c r="F25" s="43">
        <v>8</v>
      </c>
      <c r="G25" s="43"/>
      <c r="H25" s="43"/>
      <c r="I25" s="43" t="s">
        <v>75</v>
      </c>
      <c r="J25" s="43">
        <v>1</v>
      </c>
      <c r="K25" s="43"/>
      <c r="L25" s="43"/>
      <c r="M25" s="43"/>
      <c r="N25" s="43"/>
      <c r="O25" s="43"/>
      <c r="P25" s="59">
        <f t="shared" si="2"/>
        <v>445</v>
      </c>
    </row>
    <row r="26" spans="1:16" s="60" customFormat="1" ht="15.75" thickBot="1" x14ac:dyDescent="0.25">
      <c r="A26" s="56">
        <f>dane_TM!A25</f>
        <v>124</v>
      </c>
      <c r="B26" s="57">
        <f>dane_TM!B25</f>
        <v>0</v>
      </c>
      <c r="C26" s="57">
        <f>dane_TM!C25</f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59" t="str">
        <f t="shared" si="2"/>
        <v>NKL</v>
      </c>
    </row>
    <row r="27" spans="1:16" s="60" customFormat="1" ht="41.25" thickBot="1" x14ac:dyDescent="0.25">
      <c r="A27" s="56">
        <f>dane_TM!A26</f>
        <v>125</v>
      </c>
      <c r="B27" s="57" t="str">
        <f>dane_TM!B26</f>
        <v>Molak Katarzyna
Musiał Julia
Bień Joanna</v>
      </c>
      <c r="C27" s="57" t="str">
        <f>dane_TM!C26</f>
        <v>PSP nr 1 im. KEN - 22</v>
      </c>
      <c r="D27" s="43" t="s">
        <v>101</v>
      </c>
      <c r="E27" s="43"/>
      <c r="F27" s="43"/>
      <c r="G27" s="43"/>
      <c r="H27" s="43"/>
      <c r="I27" s="43"/>
      <c r="J27" s="43">
        <v>5</v>
      </c>
      <c r="K27" s="43"/>
      <c r="L27" s="43"/>
      <c r="M27" s="43"/>
      <c r="N27" s="43"/>
      <c r="O27" s="43"/>
      <c r="P27" s="59">
        <f t="shared" si="2"/>
        <v>1230</v>
      </c>
    </row>
    <row r="28" spans="1:16" s="60" customFormat="1" ht="27.75" thickBot="1" x14ac:dyDescent="0.25">
      <c r="A28" s="56">
        <f>dane_TM!A27</f>
        <v>126</v>
      </c>
      <c r="B28" s="57" t="str">
        <f>dane_TM!B27</f>
        <v>Olszewski Olaf
Lewandowski Piotr</v>
      </c>
      <c r="C28" s="57" t="str">
        <f>dane_TM!C27</f>
        <v>PSP nr 1 im. KEN - 23</v>
      </c>
      <c r="D28" s="43" t="s">
        <v>101</v>
      </c>
      <c r="E28" s="43"/>
      <c r="F28" s="43"/>
      <c r="G28" s="43"/>
      <c r="H28" s="43"/>
      <c r="I28" s="43" t="s">
        <v>101</v>
      </c>
      <c r="J28" s="43">
        <v>4</v>
      </c>
      <c r="K28" s="43"/>
      <c r="L28" s="43"/>
      <c r="M28" s="43"/>
      <c r="N28" s="43"/>
      <c r="O28" s="43"/>
      <c r="P28" s="59">
        <f t="shared" si="2"/>
        <v>1320</v>
      </c>
    </row>
    <row r="29" spans="1:16" s="60" customFormat="1" ht="41.25" thickBot="1" x14ac:dyDescent="0.25">
      <c r="A29" s="56">
        <f>dane_TM!A28</f>
        <v>127</v>
      </c>
      <c r="B29" s="57" t="str">
        <f>dane_TM!B28</f>
        <v>Lenartowicz Milena
Margula Nikola
Klejman Maja</v>
      </c>
      <c r="C29" s="57" t="str">
        <f>dane_TM!C28</f>
        <v>PSP nr 1 im. KEN - 24</v>
      </c>
      <c r="D29" s="43" t="s">
        <v>72</v>
      </c>
      <c r="E29" s="43"/>
      <c r="F29" s="43" t="s">
        <v>95</v>
      </c>
      <c r="G29" s="43"/>
      <c r="H29" s="43" t="s">
        <v>95</v>
      </c>
      <c r="I29" s="43"/>
      <c r="J29" s="43"/>
      <c r="K29" s="43"/>
      <c r="L29" s="43"/>
      <c r="M29" s="43"/>
      <c r="N29" s="43"/>
      <c r="O29" s="43"/>
      <c r="P29" s="59">
        <f t="shared" si="2"/>
        <v>430</v>
      </c>
    </row>
    <row r="30" spans="1:16" s="60" customFormat="1" ht="27.75" thickBot="1" x14ac:dyDescent="0.25">
      <c r="A30" s="56">
        <f>dane_TM!A29</f>
        <v>128</v>
      </c>
      <c r="B30" s="57" t="str">
        <f>dane_TM!B29</f>
        <v>Zielińska Julia
Olczykowska Hanna</v>
      </c>
      <c r="C30" s="57" t="str">
        <f>dane_TM!C29</f>
        <v>PSP nr 1 im. KEN - 25</v>
      </c>
      <c r="D30" s="43" t="s">
        <v>95</v>
      </c>
      <c r="E30" s="43"/>
      <c r="F30" s="43"/>
      <c r="G30" s="43"/>
      <c r="H30" s="43" t="s">
        <v>95</v>
      </c>
      <c r="I30" s="43">
        <v>10</v>
      </c>
      <c r="J30" s="43"/>
      <c r="K30" s="43"/>
      <c r="L30" s="43"/>
      <c r="M30" s="43"/>
      <c r="N30" s="43">
        <v>7</v>
      </c>
      <c r="O30" s="43"/>
      <c r="P30" s="59">
        <f t="shared" si="2"/>
        <v>217</v>
      </c>
    </row>
    <row r="31" spans="1:16" s="60" customFormat="1" ht="27.75" thickBot="1" x14ac:dyDescent="0.25">
      <c r="A31" s="56">
        <f>dane_TM!A30</f>
        <v>129</v>
      </c>
      <c r="B31" s="57" t="str">
        <f>dane_TM!B30</f>
        <v>Jakub Podgruszewski
Alan Parulski</v>
      </c>
      <c r="C31" s="57" t="str">
        <f>dane_TM!C30</f>
        <v>SP2 Międzychód 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59">
        <f t="shared" si="2"/>
        <v>0</v>
      </c>
    </row>
    <row r="32" spans="1:16" s="60" customFormat="1" ht="27.75" thickBot="1" x14ac:dyDescent="0.25">
      <c r="A32" s="56">
        <f>dane_TM!A31</f>
        <v>130</v>
      </c>
      <c r="B32" s="57" t="str">
        <f>dane_TM!B31</f>
        <v>Lena Podgruszewska
Paweł Podgruszewski</v>
      </c>
      <c r="C32" s="57" t="str">
        <f>dane_TM!C31</f>
        <v>Międzychód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59">
        <f t="shared" si="2"/>
        <v>0</v>
      </c>
    </row>
    <row r="33" spans="1:16" s="60" customFormat="1" ht="41.25" thickBot="1" x14ac:dyDescent="0.25">
      <c r="A33" s="56">
        <f>dane_TM!A32</f>
        <v>131</v>
      </c>
      <c r="B33" s="57" t="str">
        <f>dane_TU!B3</f>
        <v>Wiktoria Uzdowska
Szymon Dec
Wiktoria Woźniak</v>
      </c>
      <c r="C33" s="57" t="str">
        <f>dane_TU!C3</f>
        <v>TKPZ 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</v>
      </c>
      <c r="P33" s="59" t="str">
        <f t="shared" si="2"/>
        <v>NKL</v>
      </c>
    </row>
    <row r="34" spans="1:16" s="60" customFormat="1" ht="27.75" thickBot="1" x14ac:dyDescent="0.25">
      <c r="A34" s="56">
        <f>dane_TM!A33</f>
        <v>132</v>
      </c>
      <c r="B34" s="57" t="str">
        <f>dane_TM!B33</f>
        <v>Jerzy Bieńkowski
Maja Bieńkowska</v>
      </c>
      <c r="C34" s="57" t="str">
        <f>dane_TM!C33</f>
        <v>Maja Team</v>
      </c>
      <c r="D34" s="43"/>
      <c r="E34" s="43"/>
      <c r="F34" s="43"/>
      <c r="G34" s="43"/>
      <c r="H34" s="43">
        <v>11</v>
      </c>
      <c r="I34" s="43"/>
      <c r="J34" s="43"/>
      <c r="K34" s="43"/>
      <c r="L34" s="43"/>
      <c r="M34" s="43"/>
      <c r="N34" s="43">
        <v>9</v>
      </c>
      <c r="O34" s="43"/>
      <c r="P34" s="59">
        <f t="shared" si="2"/>
        <v>19</v>
      </c>
    </row>
    <row r="35" spans="1:16" s="60" customFormat="1" ht="27.75" thickBot="1" x14ac:dyDescent="0.25">
      <c r="A35" s="56">
        <f>dane_TM!A34</f>
        <v>133</v>
      </c>
      <c r="B35" s="57" t="str">
        <f>dane_TM!B34</f>
        <v>Mikołaj Bieńkowski
Mateusz Bieńkowski</v>
      </c>
      <c r="C35" s="57">
        <f>dane_TM!C34</f>
        <v>0</v>
      </c>
      <c r="D35" s="43">
        <v>4</v>
      </c>
      <c r="E35" s="43"/>
      <c r="F35" s="43"/>
      <c r="G35" s="43"/>
      <c r="H35" s="43">
        <v>11</v>
      </c>
      <c r="I35" s="43"/>
      <c r="J35" s="43">
        <v>2</v>
      </c>
      <c r="K35" s="43"/>
      <c r="L35" s="43"/>
      <c r="M35" s="43"/>
      <c r="N35" s="43">
        <v>25</v>
      </c>
      <c r="O35" s="43"/>
      <c r="P35" s="59">
        <f t="shared" si="2"/>
        <v>185</v>
      </c>
    </row>
    <row r="36" spans="1:16" s="60" customFormat="1" ht="27.75" thickBot="1" x14ac:dyDescent="0.25">
      <c r="A36" s="56">
        <f>dane_TM!A35</f>
        <v>134</v>
      </c>
      <c r="B36" s="57" t="str">
        <f>dane_TM!B35</f>
        <v>Cybulski Adam
Pogodziński Bartosz</v>
      </c>
      <c r="C36" s="57" t="str">
        <f>dane_TM!C35</f>
        <v>PSP im. J. Korczaka 8</v>
      </c>
      <c r="D36" s="43" t="s">
        <v>95</v>
      </c>
      <c r="E36" s="43"/>
      <c r="F36" s="43">
        <v>11</v>
      </c>
      <c r="G36" s="43"/>
      <c r="H36" s="43" t="s">
        <v>95</v>
      </c>
      <c r="I36" s="43"/>
      <c r="J36" s="43">
        <v>1</v>
      </c>
      <c r="K36" s="43"/>
      <c r="L36" s="43"/>
      <c r="M36" s="43"/>
      <c r="N36" s="43">
        <v>19</v>
      </c>
      <c r="O36" s="43"/>
      <c r="P36" s="59">
        <f t="shared" si="2"/>
        <v>274</v>
      </c>
    </row>
    <row r="37" spans="1:16" s="60" customFormat="1" ht="27.75" thickBot="1" x14ac:dyDescent="0.25">
      <c r="A37" s="56">
        <f>dane_TM!A36</f>
        <v>135</v>
      </c>
      <c r="B37" s="57" t="str">
        <f>dane_TM!B36</f>
        <v>Jach Maja
Lament Zofia</v>
      </c>
      <c r="C37" s="57" t="str">
        <f>dane_TM!C36</f>
        <v>PSP im. J. Korczaka 9</v>
      </c>
      <c r="D37" s="43">
        <v>12</v>
      </c>
      <c r="E37" s="43"/>
      <c r="F37" s="43">
        <v>11</v>
      </c>
      <c r="G37" s="43"/>
      <c r="H37" s="43"/>
      <c r="I37" s="43">
        <v>13.11</v>
      </c>
      <c r="J37" s="43">
        <v>1</v>
      </c>
      <c r="K37" s="43"/>
      <c r="L37" s="43"/>
      <c r="M37" s="43"/>
      <c r="N37" s="43">
        <v>12</v>
      </c>
      <c r="O37" s="43"/>
      <c r="P37" s="59">
        <f t="shared" ref="P37:P40" si="3">IF(O37="",((IF(D37&lt;&gt;"",90*IF(IFERROR(FIND("*",D37,1),0)&lt;&gt;0,SUBSTITUTE(D37,"*",""),(LEN(D37)-LEN(SUBSTITUTE(D37,",",""))+1)),"0"))+(IF(E37&lt;&gt;"",60*IF(IFERROR(FIND("*",E37,1),0)&lt;&gt;0,SUBSTITUTE(E37,"*",""),(LEN(E37)-LEN(SUBSTITUTE(E37,",",""))+1)),"0"))+(IF(F37&lt;&gt;"",25*IF(IFERROR(FIND("*",F37,1),0)&lt;&gt;0,SUBSTITUTE(F37,"*",""),(LEN(F37)-LEN(SUBSTITUTE(F37,",",""))+1)),"0"))+(IF(G37&lt;&gt;"",15*IF(IFERROR(FIND("*",G37,1),0)&lt;&gt;0,SUBSTITUTE(G37,"*",""),(LEN(G37)-LEN(SUBSTITUTE(G37,",",""))+1)),"0"))+(IF(H37&lt;&gt;"",10*IF(IFERROR(FIND("*",H37,1),0)&lt;&gt;0,SUBSTITUTE(H37,"*",""),(LEN(H37)-LEN(SUBSTITUTE(H37,",",""))+1)),"0"))+(IF(I37&lt;&gt;"",10*IF(IFERROR(FIND("*",I37,1),0)&lt;&gt;0,SUBSTITUTE(I37,"*",""),(LEN(I37)-LEN(SUBSTITUTE(I37,",",""))+1)),"0"))+30*(J37+K37+L37)+M37+N37),"NKL")</f>
        <v>177</v>
      </c>
    </row>
    <row r="38" spans="1:16" s="60" customFormat="1" ht="15.75" thickBot="1" x14ac:dyDescent="0.25">
      <c r="A38" s="56">
        <f>dane_TM!A37</f>
        <v>136</v>
      </c>
      <c r="B38" s="57" t="str">
        <f>dane_TM!B37</f>
        <v>Mikołaj Ćwikliński</v>
      </c>
      <c r="C38" s="57">
        <f>dane_TM!C37</f>
        <v>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>
        <v>1</v>
      </c>
      <c r="P38" s="59" t="str">
        <f t="shared" si="3"/>
        <v>NKL</v>
      </c>
    </row>
    <row r="39" spans="1:16" s="60" customFormat="1" ht="15.75" thickBot="1" x14ac:dyDescent="0.25">
      <c r="A39" s="56">
        <f>dane_TM!A38</f>
        <v>137</v>
      </c>
      <c r="B39" s="57" t="str">
        <f>dane_TM!B38</f>
        <v>Szymon Siurnik</v>
      </c>
      <c r="C39" s="57" t="str">
        <f>dane_TM!C38</f>
        <v>PSP im. J. Korczaka 10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>
        <v>1</v>
      </c>
      <c r="P39" s="59" t="str">
        <f t="shared" si="3"/>
        <v>NKL</v>
      </c>
    </row>
    <row r="40" spans="1:16" s="60" customFormat="1" ht="27.75" thickBot="1" x14ac:dyDescent="0.25">
      <c r="A40" s="56">
        <f>dane_TM!A39</f>
        <v>138</v>
      </c>
      <c r="B40" s="57" t="str">
        <f>dane_TM!B39</f>
        <v>Szymon Dec
Wiktoria Woźniak</v>
      </c>
      <c r="C40" s="57" t="str">
        <f>dane_TM!C39</f>
        <v>TKPZ 2</v>
      </c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>
        <v>1</v>
      </c>
      <c r="P40" s="59" t="str">
        <f t="shared" si="3"/>
        <v>NKL</v>
      </c>
    </row>
    <row r="41" spans="1:16" ht="15.75" thickBot="1" x14ac:dyDescent="0.35">
      <c r="A41" s="56">
        <f>dane_TM!A40</f>
        <v>139</v>
      </c>
      <c r="B41" s="57" t="str">
        <f>dane_TM!B40</f>
        <v>Konopka Ryszard</v>
      </c>
      <c r="C41" s="57" t="str">
        <f>dane_TM!C40</f>
        <v>PSP nr 1 im. KEN - 26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>
        <v>2</v>
      </c>
      <c r="P41" s="59" t="str">
        <f t="shared" ref="P41" si="4">IF(O41="",((IF(D41&lt;&gt;"",90*IF(IFERROR(FIND("*",D41,1),0)&lt;&gt;0,SUBSTITUTE(D41,"*",""),(LEN(D41)-LEN(SUBSTITUTE(D41,",",""))+1)),"0"))+(IF(E41&lt;&gt;"",60*IF(IFERROR(FIND("*",E41,1),0)&lt;&gt;0,SUBSTITUTE(E41,"*",""),(LEN(E41)-LEN(SUBSTITUTE(E41,",",""))+1)),"0"))+(IF(F41&lt;&gt;"",25*IF(IFERROR(FIND("*",F41,1),0)&lt;&gt;0,SUBSTITUTE(F41,"*",""),(LEN(F41)-LEN(SUBSTITUTE(F41,",",""))+1)),"0"))+(IF(G41&lt;&gt;"",15*IF(IFERROR(FIND("*",G41,1),0)&lt;&gt;0,SUBSTITUTE(G41,"*",""),(LEN(G41)-LEN(SUBSTITUTE(G41,",",""))+1)),"0"))+(IF(H41&lt;&gt;"",10*IF(IFERROR(FIND("*",H41,1),0)&lt;&gt;0,SUBSTITUTE(H41,"*",""),(LEN(H41)-LEN(SUBSTITUTE(H41,",",""))+1)),"0"))+(IF(I41&lt;&gt;"",10*IF(IFERROR(FIND("*",I41,1),0)&lt;&gt;0,SUBSTITUTE(I41,"*",""),(LEN(I41)-LEN(SUBSTITUTE(I41,",",""))+1)),"0"))+30*(J41+K41+L41)+M41+N41),"NKL")</f>
        <v>NKL</v>
      </c>
    </row>
  </sheetData>
  <phoneticPr fontId="4" type="noConversion"/>
  <conditionalFormatting sqref="B3:N41">
    <cfRule type="expression" dxfId="8" priority="1">
      <formula>ISBLANK($O3)=FALSE</formula>
    </cfRule>
  </conditionalFormatting>
  <pageMargins left="0.25" right="0.25" top="0.75" bottom="0.75" header="0.3" footer="0.3"/>
  <pageSetup paperSize="9" scale="4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tabColor theme="8" tint="0.59999389629810485"/>
    <pageSetUpPr fitToPage="1"/>
  </sheetPr>
  <dimension ref="A1:P41"/>
  <sheetViews>
    <sheetView topLeftCell="A15" zoomScale="80" zoomScaleNormal="80" workbookViewId="0">
      <selection activeCell="F35" sqref="F35"/>
    </sheetView>
  </sheetViews>
  <sheetFormatPr defaultColWidth="12.7109375" defaultRowHeight="15" x14ac:dyDescent="0.3"/>
  <cols>
    <col min="1" max="1" width="3.85546875" style="53" customWidth="1"/>
    <col min="2" max="2" width="30.7109375" style="53" customWidth="1"/>
    <col min="3" max="3" width="22.7109375" style="53" bestFit="1" customWidth="1"/>
    <col min="4" max="4" width="8.28515625" style="53" bestFit="1" customWidth="1"/>
    <col min="5" max="5" width="7.7109375" style="53" bestFit="1" customWidth="1"/>
    <col min="6" max="6" width="21.28515625" style="53" customWidth="1"/>
    <col min="7" max="7" width="6.42578125" style="53" customWidth="1"/>
    <col min="8" max="8" width="7" style="53" customWidth="1"/>
    <col min="9" max="9" width="8.140625" style="53" customWidth="1"/>
    <col min="10" max="10" width="7" style="53" customWidth="1"/>
    <col min="11" max="11" width="6.7109375" style="53" customWidth="1"/>
    <col min="12" max="12" width="6" style="53" customWidth="1"/>
    <col min="13" max="13" width="7.7109375" style="53" bestFit="1" customWidth="1"/>
    <col min="14" max="14" width="4.85546875" style="53" customWidth="1"/>
    <col min="15" max="15" width="8.42578125" style="53" bestFit="1" customWidth="1"/>
    <col min="16" max="16" width="5.7109375" style="53" customWidth="1"/>
    <col min="17" max="16384" width="12.7109375" style="53"/>
  </cols>
  <sheetData>
    <row r="1" spans="1:16" ht="21.75" thickBot="1" x14ac:dyDescent="0.4">
      <c r="A1" s="44"/>
      <c r="B1" s="45" t="s">
        <v>38</v>
      </c>
      <c r="C1" s="46" t="s">
        <v>53</v>
      </c>
      <c r="D1" s="47" t="s">
        <v>39</v>
      </c>
      <c r="E1" s="48">
        <v>3</v>
      </c>
      <c r="F1" s="49"/>
      <c r="G1" s="49"/>
      <c r="H1" s="49"/>
      <c r="I1" s="49"/>
      <c r="J1" s="49"/>
      <c r="K1" s="49"/>
      <c r="L1" s="50"/>
      <c r="M1" s="50"/>
      <c r="N1" s="51"/>
      <c r="O1" s="51"/>
      <c r="P1" s="52"/>
    </row>
    <row r="2" spans="1:16" ht="15.75" thickBot="1" x14ac:dyDescent="0.35">
      <c r="A2" s="54" t="str">
        <f>dane_TU!A1</f>
        <v>Nr</v>
      </c>
      <c r="B2" s="55" t="str">
        <f>dane_TU!B1</f>
        <v>Nazwisko</v>
      </c>
      <c r="C2" s="55" t="str">
        <f>dane_TU!C1</f>
        <v>Zespół</v>
      </c>
      <c r="D2" s="55" t="s">
        <v>1</v>
      </c>
      <c r="E2" s="55" t="s">
        <v>2</v>
      </c>
      <c r="F2" s="55" t="s">
        <v>3</v>
      </c>
      <c r="G2" s="55" t="s">
        <v>4</v>
      </c>
      <c r="H2" s="55" t="s">
        <v>5</v>
      </c>
      <c r="I2" s="55" t="s">
        <v>6</v>
      </c>
      <c r="J2" s="55" t="s">
        <v>10</v>
      </c>
      <c r="K2" s="55" t="s">
        <v>12</v>
      </c>
      <c r="L2" s="55" t="s">
        <v>11</v>
      </c>
      <c r="M2" s="55" t="s">
        <v>7</v>
      </c>
      <c r="N2" s="55" t="s">
        <v>8</v>
      </c>
      <c r="O2" s="55" t="s">
        <v>25</v>
      </c>
      <c r="P2" s="55" t="s">
        <v>9</v>
      </c>
    </row>
    <row r="3" spans="1:16" s="60" customFormat="1" ht="27.75" thickBot="1" x14ac:dyDescent="0.25">
      <c r="A3" s="56">
        <f>dane_TM!A2</f>
        <v>101</v>
      </c>
      <c r="B3" s="57" t="str">
        <f>dane_TM!B2</f>
        <v>Okrój Zuzanna
Machowska Joanna</v>
      </c>
      <c r="C3" s="57" t="str">
        <f>dane_TM!C2</f>
        <v>PSP nr 1 im. KEN - 1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>
        <v>1</v>
      </c>
      <c r="P3" s="59" t="str">
        <f t="shared" ref="P3" si="0">IF(O3="",((IF(D3&lt;&gt;"",90*IF(IFERROR(FIND("*",D3,1),0)&lt;&gt;0,SUBSTITUTE(D3,"*",""),(LEN(D3)-LEN(SUBSTITUTE(D3,",",""))+1)),"0"))+(IF(E3&lt;&gt;"",60*IF(IFERROR(FIND("*",E3,1),0)&lt;&gt;0,SUBSTITUTE(E3,"*",""),(LEN(E3)-LEN(SUBSTITUTE(E3,",",""))+1)),"0"))+(IF(F3&lt;&gt;"",25*IF(IFERROR(FIND("*",F3,1),0)&lt;&gt;0,SUBSTITUTE(F3,"*",""),(LEN(F3)-LEN(SUBSTITUTE(F3,",",""))+1)),"0"))+(IF(G3&lt;&gt;"",15*IF(IFERROR(FIND("*",G3,1),0)&lt;&gt;0,SUBSTITUTE(G3,"*",""),(LEN(G3)-LEN(SUBSTITUTE(G3,",",""))+1)),"0"))+(IF(H3&lt;&gt;"",10*IF(IFERROR(FIND("*",H3,1),0)&lt;&gt;0,SUBSTITUTE(H3,"*",""),(LEN(H3)-LEN(SUBSTITUTE(H3,",",""))+1)),"0"))+(IF(I3&lt;&gt;"",10*IF(IFERROR(FIND("*",I3,1),0)&lt;&gt;0,SUBSTITUTE(I3,"*",""),(LEN(I3)-LEN(SUBSTITUTE(I3,",",""))+1)),"0"))+30*(J3+K3+L3)+M3+N3),"NKL")</f>
        <v>NKL</v>
      </c>
    </row>
    <row r="4" spans="1:16" s="60" customFormat="1" ht="41.25" thickBot="1" x14ac:dyDescent="0.25">
      <c r="A4" s="56">
        <f>dane_TM!A3</f>
        <v>102</v>
      </c>
      <c r="B4" s="57" t="str">
        <f>dane_TM!B3</f>
        <v>Czech Natasza
Wieczorek Karolina
Kiech Julia</v>
      </c>
      <c r="C4" s="57" t="str">
        <f>dane_TM!C3</f>
        <v>PSP nr 1 im. KEN - 2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>
        <v>1</v>
      </c>
      <c r="P4" s="59" t="str">
        <f t="shared" ref="P4:P5" si="1">IF(O4="",((IF(D4&lt;&gt;"",90*IF(IFERROR(FIND("*",D4,1),0)&lt;&gt;0,SUBSTITUTE(D4,"*",""),(LEN(D4)-LEN(SUBSTITUTE(D4,",",""))+1)),"0"))+(IF(E4&lt;&gt;"",60*IF(IFERROR(FIND("*",E4,1),0)&lt;&gt;0,SUBSTITUTE(E4,"*",""),(LEN(E4)-LEN(SUBSTITUTE(E4,",",""))+1)),"0"))+(IF(F4&lt;&gt;"",25*IF(IFERROR(FIND("*",F4,1),0)&lt;&gt;0,SUBSTITUTE(F4,"*",""),(LEN(F4)-LEN(SUBSTITUTE(F4,",",""))+1)),"0"))+(IF(G4&lt;&gt;"",15*IF(IFERROR(FIND("*",G4,1),0)&lt;&gt;0,SUBSTITUTE(G4,"*",""),(LEN(G4)-LEN(SUBSTITUTE(G4,",",""))+1)),"0"))+(IF(H4&lt;&gt;"",10*IF(IFERROR(FIND("*",H4,1),0)&lt;&gt;0,SUBSTITUTE(H4,"*",""),(LEN(H4)-LEN(SUBSTITUTE(H4,",",""))+1)),"0"))+(IF(I4&lt;&gt;"",10*IF(IFERROR(FIND("*",I4,1),0)&lt;&gt;0,SUBSTITUTE(I4,"*",""),(LEN(I4)-LEN(SUBSTITUTE(I4,",",""))+1)),"0"))+30*(J4+K4+L4)+M4+N4),"NKL")</f>
        <v>NKL</v>
      </c>
    </row>
    <row r="5" spans="1:16" s="60" customFormat="1" ht="41.25" thickBot="1" x14ac:dyDescent="0.25">
      <c r="A5" s="56">
        <f>dane_TM!A4</f>
        <v>103</v>
      </c>
      <c r="B5" s="57" t="str">
        <f>dane_TM!B4</f>
        <v>Marzec Aleks
Rudecki Mikołaj
Czyż Igor</v>
      </c>
      <c r="C5" s="57" t="str">
        <f>dane_TM!C4</f>
        <v>PSP nr 1 im. KEN - 3</v>
      </c>
      <c r="D5" s="43"/>
      <c r="E5" s="43"/>
      <c r="F5" s="43"/>
      <c r="G5" s="43"/>
      <c r="H5" s="43">
        <v>1</v>
      </c>
      <c r="I5" s="43" t="s">
        <v>87</v>
      </c>
      <c r="J5" s="43"/>
      <c r="K5" s="43"/>
      <c r="L5" s="43"/>
      <c r="M5" s="43"/>
      <c r="N5" s="43"/>
      <c r="O5" s="43"/>
      <c r="P5" s="59">
        <f t="shared" si="1"/>
        <v>170</v>
      </c>
    </row>
    <row r="6" spans="1:16" s="60" customFormat="1" ht="27.75" thickBot="1" x14ac:dyDescent="0.25">
      <c r="A6" s="56">
        <f>dane_TM!A5</f>
        <v>104</v>
      </c>
      <c r="B6" s="57" t="str">
        <f>dane_TM!B5</f>
        <v>Maciąg Olaf
Michalak Maksymilian</v>
      </c>
      <c r="C6" s="57" t="str">
        <f>dane_TM!C5</f>
        <v>PSP nr 1 im. KEN - 4</v>
      </c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>
        <v>1</v>
      </c>
      <c r="P6" s="59" t="str">
        <f t="shared" ref="P6:P41" si="2">IF(O6="",((IF(D6&lt;&gt;"",90*IF(IFERROR(FIND("*",D6,1),0)&lt;&gt;0,SUBSTITUTE(D6,"*",""),(LEN(D6)-LEN(SUBSTITUTE(D6,",",""))+1)),"0"))+(IF(E6&lt;&gt;"",60*IF(IFERROR(FIND("*",E6,1),0)&lt;&gt;0,SUBSTITUTE(E6,"*",""),(LEN(E6)-LEN(SUBSTITUTE(E6,",",""))+1)),"0"))+(IF(F6&lt;&gt;"",25*IF(IFERROR(FIND("*",F6,1),0)&lt;&gt;0,SUBSTITUTE(F6,"*",""),(LEN(F6)-LEN(SUBSTITUTE(F6,",",""))+1)),"0"))+(IF(G6&lt;&gt;"",15*IF(IFERROR(FIND("*",G6,1),0)&lt;&gt;0,SUBSTITUTE(G6,"*",""),(LEN(G6)-LEN(SUBSTITUTE(G6,",",""))+1)),"0"))+(IF(H6&lt;&gt;"",10*IF(IFERROR(FIND("*",H6,1),0)&lt;&gt;0,SUBSTITUTE(H6,"*",""),(LEN(H6)-LEN(SUBSTITUTE(H6,",",""))+1)),"0"))+(IF(I6&lt;&gt;"",10*IF(IFERROR(FIND("*",I6,1),0)&lt;&gt;0,SUBSTITUTE(I6,"*",""),(LEN(I6)-LEN(SUBSTITUTE(I6,",",""))+1)),"0"))+30*(J6+K6+L6)+M6+N6),"NKL")</f>
        <v>NKL</v>
      </c>
    </row>
    <row r="7" spans="1:16" s="60" customFormat="1" ht="15.75" thickBot="1" x14ac:dyDescent="0.25">
      <c r="A7" s="56">
        <f>dane_TM!A6</f>
        <v>105</v>
      </c>
      <c r="B7" s="57">
        <f>dane_TM!B6</f>
        <v>0</v>
      </c>
      <c r="C7" s="57">
        <f>dane_TM!C6</f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</v>
      </c>
      <c r="P7" s="59" t="str">
        <f t="shared" si="2"/>
        <v>NKL</v>
      </c>
    </row>
    <row r="8" spans="1:16" s="60" customFormat="1" ht="41.25" thickBot="1" x14ac:dyDescent="0.25">
      <c r="A8" s="56">
        <f>dane_TM!A7</f>
        <v>106</v>
      </c>
      <c r="B8" s="57" t="str">
        <f>dane_TM!B7</f>
        <v>Kacprzak Mateusz
Adamczewski Mateusz
Opalewski Aleksander</v>
      </c>
      <c r="C8" s="57" t="str">
        <f>dane_TM!C7</f>
        <v>PSP nr 1 im. KEN - 5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>
        <v>1</v>
      </c>
      <c r="P8" s="59" t="str">
        <f t="shared" si="2"/>
        <v>NKL</v>
      </c>
    </row>
    <row r="9" spans="1:16" s="60" customFormat="1" ht="41.25" thickBot="1" x14ac:dyDescent="0.25">
      <c r="A9" s="56">
        <f>dane_TM!A8</f>
        <v>107</v>
      </c>
      <c r="B9" s="57" t="str">
        <f>dane_TM!B8</f>
        <v>Bolek Alicja
Gumowska Marika
Falkowska Róża</v>
      </c>
      <c r="C9" s="57" t="str">
        <f>dane_TM!C8</f>
        <v>PSP nr 1 im. KEN - 6</v>
      </c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>
        <v>1</v>
      </c>
      <c r="P9" s="59" t="str">
        <f t="shared" si="2"/>
        <v>NKL</v>
      </c>
    </row>
    <row r="10" spans="1:16" s="60" customFormat="1" ht="27.75" thickBot="1" x14ac:dyDescent="0.25">
      <c r="A10" s="56">
        <f>dane_TM!A9</f>
        <v>108</v>
      </c>
      <c r="B10" s="57" t="str">
        <f>dane_TM!B9</f>
        <v>Sitarek Dominika
Witkowska Iga</v>
      </c>
      <c r="C10" s="57" t="str">
        <f>dane_TM!C9</f>
        <v>PSP nr 1 im. KEN - 7</v>
      </c>
      <c r="D10" s="43"/>
      <c r="E10" s="43"/>
      <c r="F10" s="43"/>
      <c r="G10" s="43"/>
      <c r="H10" s="43">
        <v>1.2</v>
      </c>
      <c r="I10" s="43" t="s">
        <v>87</v>
      </c>
      <c r="J10" s="43"/>
      <c r="K10" s="43"/>
      <c r="L10" s="43"/>
      <c r="M10" s="43"/>
      <c r="N10" s="43"/>
      <c r="O10" s="43"/>
      <c r="P10" s="59">
        <f t="shared" si="2"/>
        <v>180</v>
      </c>
    </row>
    <row r="11" spans="1:16" s="60" customFormat="1" ht="41.25" thickBot="1" x14ac:dyDescent="0.25">
      <c r="A11" s="56">
        <f>dane_TM!A10</f>
        <v>109</v>
      </c>
      <c r="B11" s="57" t="str">
        <f>dane_TM!B10</f>
        <v>Konopka Helena
Mostkiewicz Aleksandra
Antos Julia</v>
      </c>
      <c r="C11" s="57" t="str">
        <f>dane_TM!C10</f>
        <v>PSP nr 1 im. KEN - 8</v>
      </c>
      <c r="D11" s="43"/>
      <c r="E11" s="43"/>
      <c r="F11" s="43">
        <v>3</v>
      </c>
      <c r="G11" s="43"/>
      <c r="H11" s="43"/>
      <c r="I11" s="43"/>
      <c r="J11" s="43"/>
      <c r="K11" s="43"/>
      <c r="L11" s="43"/>
      <c r="M11" s="43"/>
      <c r="N11" s="43"/>
      <c r="O11" s="43"/>
      <c r="P11" s="59">
        <f t="shared" si="2"/>
        <v>25</v>
      </c>
    </row>
    <row r="12" spans="1:16" s="60" customFormat="1" ht="41.25" thickBot="1" x14ac:dyDescent="0.25">
      <c r="A12" s="56">
        <f>dane_TM!A11</f>
        <v>110</v>
      </c>
      <c r="B12" s="57" t="str">
        <f>dane_TM!B11</f>
        <v>Grzesiak Aleksandra
Duranc Natalia
Galbarczyk Damian</v>
      </c>
      <c r="C12" s="57" t="str">
        <f>dane_TM!C11</f>
        <v>PSP nr 1 im. KEN - 9</v>
      </c>
      <c r="D12" s="43"/>
      <c r="E12" s="43"/>
      <c r="F12" s="43">
        <v>1</v>
      </c>
      <c r="G12" s="43"/>
      <c r="H12" s="43"/>
      <c r="I12" s="43"/>
      <c r="J12" s="43"/>
      <c r="K12" s="43"/>
      <c r="L12" s="43"/>
      <c r="M12" s="43"/>
      <c r="N12" s="43"/>
      <c r="O12" s="43"/>
      <c r="P12" s="59">
        <f t="shared" si="2"/>
        <v>25</v>
      </c>
    </row>
    <row r="13" spans="1:16" s="60" customFormat="1" ht="27.75" thickBot="1" x14ac:dyDescent="0.25">
      <c r="A13" s="56">
        <f>dane_TM!A12</f>
        <v>111</v>
      </c>
      <c r="B13" s="57" t="str">
        <f>dane_TM!B12</f>
        <v>Skrzypek Sebastian
Fołtyn Mateusz</v>
      </c>
      <c r="C13" s="57" t="str">
        <f>dane_TM!C12</f>
        <v>PSP nr 1 im. KEN - 10</v>
      </c>
      <c r="D13" s="43"/>
      <c r="E13" s="43"/>
      <c r="F13" s="43">
        <v>1</v>
      </c>
      <c r="G13" s="43"/>
      <c r="H13" s="43"/>
      <c r="I13" s="43"/>
      <c r="J13" s="43"/>
      <c r="K13" s="43"/>
      <c r="L13" s="43"/>
      <c r="M13" s="43"/>
      <c r="N13" s="43"/>
      <c r="O13" s="43"/>
      <c r="P13" s="59">
        <f t="shared" si="2"/>
        <v>25</v>
      </c>
    </row>
    <row r="14" spans="1:16" s="60" customFormat="1" ht="15.75" thickBot="1" x14ac:dyDescent="0.25">
      <c r="A14" s="56">
        <f>dane_TM!A13</f>
        <v>112</v>
      </c>
      <c r="B14" s="57">
        <f>dane_TM!B13</f>
        <v>0</v>
      </c>
      <c r="C14" s="57">
        <f>dane_TM!C13</f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>
        <v>1</v>
      </c>
      <c r="P14" s="59" t="str">
        <f t="shared" si="2"/>
        <v>NKL</v>
      </c>
    </row>
    <row r="15" spans="1:16" s="60" customFormat="1" ht="27.75" thickBot="1" x14ac:dyDescent="0.25">
      <c r="A15" s="56">
        <f>dane_TM!A14</f>
        <v>113</v>
      </c>
      <c r="B15" s="57" t="str">
        <f>dane_TM!B14</f>
        <v>Barwicki Aleksander
Gal Mateusz</v>
      </c>
      <c r="C15" s="57" t="str">
        <f>dane_TM!C14</f>
        <v>PSP nr 1 im. KEN - 11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>
        <v>1</v>
      </c>
      <c r="P15" s="59" t="str">
        <f t="shared" si="2"/>
        <v>NKL</v>
      </c>
    </row>
    <row r="16" spans="1:16" s="60" customFormat="1" ht="41.25" thickBot="1" x14ac:dyDescent="0.25">
      <c r="A16" s="56">
        <f>dane_TM!A15</f>
        <v>114</v>
      </c>
      <c r="B16" s="57" t="str">
        <f>dane_TM!B15</f>
        <v>Papis Zuzanna
Dziewicka Maja
Janota Maciej</v>
      </c>
      <c r="C16" s="57" t="str">
        <f>dane_TM!C15</f>
        <v>PSP nr 1 im. KEN - 12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>
        <v>1</v>
      </c>
      <c r="P16" s="59" t="str">
        <f t="shared" si="2"/>
        <v>NKL</v>
      </c>
    </row>
    <row r="17" spans="1:16" s="60" customFormat="1" ht="41.25" thickBot="1" x14ac:dyDescent="0.25">
      <c r="A17" s="56">
        <f>dane_TM!A16</f>
        <v>115</v>
      </c>
      <c r="B17" s="57" t="str">
        <f>dane_TM!B16</f>
        <v xml:space="preserve">Ziółek Maciej
Kacprzak Antoni </v>
      </c>
      <c r="C17" s="57" t="str">
        <f>dane_TM!C16</f>
        <v>PSP nr 1 im. KEN - 13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>
        <v>1</v>
      </c>
      <c r="P17" s="59" t="str">
        <f t="shared" si="2"/>
        <v>NKL</v>
      </c>
    </row>
    <row r="18" spans="1:16" s="60" customFormat="1" ht="41.25" thickBot="1" x14ac:dyDescent="0.25">
      <c r="A18" s="56">
        <f>dane_TM!A17</f>
        <v>116</v>
      </c>
      <c r="B18" s="57" t="str">
        <f>dane_TM!B17</f>
        <v>Lutek Alicja
Kopec Nina
Wieteska Dominika</v>
      </c>
      <c r="C18" s="57" t="str">
        <f>dane_TM!C17</f>
        <v>PSP nr 1 im. KEN - 14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>
        <v>1</v>
      </c>
      <c r="P18" s="59" t="str">
        <f t="shared" si="2"/>
        <v>NKL</v>
      </c>
    </row>
    <row r="19" spans="1:16" s="60" customFormat="1" ht="15.75" thickBot="1" x14ac:dyDescent="0.25">
      <c r="A19" s="56">
        <f>dane_TM!A18</f>
        <v>117</v>
      </c>
      <c r="B19" s="57" t="str">
        <f>dane_TM!B18</f>
        <v>Krzysztoszek Jakub</v>
      </c>
      <c r="C19" s="57" t="str">
        <f>dane_TM!C18</f>
        <v>PSP nr 1 im. KEN - 15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>
        <v>1</v>
      </c>
      <c r="P19" s="59" t="str">
        <f t="shared" si="2"/>
        <v>NKL</v>
      </c>
    </row>
    <row r="20" spans="1:16" s="60" customFormat="1" ht="27.75" thickBot="1" x14ac:dyDescent="0.25">
      <c r="A20" s="56">
        <f>dane_TM!A19</f>
        <v>118</v>
      </c>
      <c r="B20" s="57" t="str">
        <f>dane_TM!B19</f>
        <v>Rokicka Natalia
Pośnik Karolina</v>
      </c>
      <c r="C20" s="57" t="str">
        <f>dane_TM!C19</f>
        <v>PSP nr 1 im. KEN - 16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>
        <v>1</v>
      </c>
      <c r="P20" s="59" t="str">
        <f t="shared" si="2"/>
        <v>NKL</v>
      </c>
    </row>
    <row r="21" spans="1:16" s="60" customFormat="1" ht="27.75" thickBot="1" x14ac:dyDescent="0.25">
      <c r="A21" s="56">
        <f>dane_TM!A20</f>
        <v>119</v>
      </c>
      <c r="B21" s="57" t="str">
        <f>dane_TM!B20</f>
        <v>Kawecka Zuzanna
Zielińska Natalia</v>
      </c>
      <c r="C21" s="57" t="str">
        <f>dane_TM!C20</f>
        <v>PSP nr 1 im. KEN - 17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v>1</v>
      </c>
      <c r="P21" s="59" t="str">
        <f t="shared" si="2"/>
        <v>NKL</v>
      </c>
    </row>
    <row r="22" spans="1:16" s="60" customFormat="1" ht="27.75" thickBot="1" x14ac:dyDescent="0.25">
      <c r="A22" s="56">
        <f>dane_TM!A21</f>
        <v>120</v>
      </c>
      <c r="B22" s="57" t="str">
        <f>dane_TM!B21</f>
        <v>Jarząbek Zofia
Marcinkiewicz Karina</v>
      </c>
      <c r="C22" s="57" t="str">
        <f>dane_TM!C21</f>
        <v>PSP nr 1 im. KEN - 18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>
        <v>1</v>
      </c>
      <c r="P22" s="59" t="str">
        <f t="shared" si="2"/>
        <v>NKL</v>
      </c>
    </row>
    <row r="23" spans="1:16" s="60" customFormat="1" ht="27.75" thickBot="1" x14ac:dyDescent="0.25">
      <c r="A23" s="56">
        <f>dane_TM!A22</f>
        <v>121</v>
      </c>
      <c r="B23" s="57" t="str">
        <f>dane_TM!B22</f>
        <v>Dąbrowski Jakub
Greliak Szymon</v>
      </c>
      <c r="C23" s="57" t="str">
        <f>dane_TM!C22</f>
        <v>PSP nr 1 im. KEN - 19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59">
        <f t="shared" si="2"/>
        <v>0</v>
      </c>
    </row>
    <row r="24" spans="1:16" s="60" customFormat="1" ht="27.75" thickBot="1" x14ac:dyDescent="0.25">
      <c r="A24" s="56">
        <f>dane_TM!A23</f>
        <v>122</v>
      </c>
      <c r="B24" s="57" t="str">
        <f>dane_TM!B23</f>
        <v>Bardo Krystian
Sułecka Antonina</v>
      </c>
      <c r="C24" s="57" t="str">
        <f>dane_TM!C23</f>
        <v>PSP nr 1 im. KEN - 20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>
        <v>1</v>
      </c>
      <c r="P24" s="59" t="str">
        <f t="shared" si="2"/>
        <v>NKL</v>
      </c>
    </row>
    <row r="25" spans="1:16" s="60" customFormat="1" ht="41.25" thickBot="1" x14ac:dyDescent="0.25">
      <c r="A25" s="56">
        <f>dane_TM!A24</f>
        <v>123</v>
      </c>
      <c r="B25" s="57" t="str">
        <f>dane_TM!B24</f>
        <v>Fołtyn Jakub
Pramik Antoni
Chochlewicz Szymon</v>
      </c>
      <c r="C25" s="57" t="str">
        <f>dane_TM!C24</f>
        <v>PSP nr 1 im. KEN - 21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>
        <v>1</v>
      </c>
      <c r="P25" s="59" t="str">
        <f t="shared" si="2"/>
        <v>NKL</v>
      </c>
    </row>
    <row r="26" spans="1:16" s="60" customFormat="1" ht="15.75" thickBot="1" x14ac:dyDescent="0.25">
      <c r="A26" s="56">
        <f>dane_TM!A25</f>
        <v>124</v>
      </c>
      <c r="B26" s="57">
        <f>dane_TM!B25</f>
        <v>0</v>
      </c>
      <c r="C26" s="57">
        <f>dane_TM!C25</f>
        <v>0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>
        <v>1</v>
      </c>
      <c r="P26" s="59" t="str">
        <f t="shared" si="2"/>
        <v>NKL</v>
      </c>
    </row>
    <row r="27" spans="1:16" s="60" customFormat="1" ht="41.25" thickBot="1" x14ac:dyDescent="0.25">
      <c r="A27" s="56">
        <f>dane_TM!A26</f>
        <v>125</v>
      </c>
      <c r="B27" s="57" t="str">
        <f>dane_TM!B26</f>
        <v>Molak Katarzyna
Musiał Julia
Bień Joanna</v>
      </c>
      <c r="C27" s="57" t="str">
        <f>dane_TM!C26</f>
        <v>PSP nr 1 im. KEN - 22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>
        <v>1</v>
      </c>
      <c r="P27" s="59" t="str">
        <f t="shared" si="2"/>
        <v>NKL</v>
      </c>
    </row>
    <row r="28" spans="1:16" s="60" customFormat="1" ht="27.75" thickBot="1" x14ac:dyDescent="0.25">
      <c r="A28" s="56">
        <f>dane_TM!A27</f>
        <v>126</v>
      </c>
      <c r="B28" s="57" t="str">
        <f>dane_TM!B27</f>
        <v>Olszewski Olaf
Lewandowski Piotr</v>
      </c>
      <c r="C28" s="57" t="str">
        <f>dane_TM!C27</f>
        <v>PSP nr 1 im. KEN - 23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>
        <v>1</v>
      </c>
      <c r="P28" s="59" t="str">
        <f t="shared" si="2"/>
        <v>NKL</v>
      </c>
    </row>
    <row r="29" spans="1:16" s="60" customFormat="1" ht="41.25" thickBot="1" x14ac:dyDescent="0.25">
      <c r="A29" s="56">
        <f>dane_TM!A28</f>
        <v>127</v>
      </c>
      <c r="B29" s="57" t="str">
        <f>dane_TM!B28</f>
        <v>Lenartowicz Milena
Margula Nikola
Klejman Maja</v>
      </c>
      <c r="C29" s="57" t="str">
        <f>dane_TM!C28</f>
        <v>PSP nr 1 im. KEN - 24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>
        <v>1</v>
      </c>
      <c r="P29" s="59" t="str">
        <f t="shared" si="2"/>
        <v>NKL</v>
      </c>
    </row>
    <row r="30" spans="1:16" s="60" customFormat="1" ht="27.75" thickBot="1" x14ac:dyDescent="0.25">
      <c r="A30" s="56">
        <f>dane_TM!A29</f>
        <v>128</v>
      </c>
      <c r="B30" s="57" t="str">
        <f>dane_TM!B29</f>
        <v>Zielińska Julia
Olczykowska Hanna</v>
      </c>
      <c r="C30" s="57" t="str">
        <f>dane_TM!C29</f>
        <v>PSP nr 1 im. KEN - 25</v>
      </c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>
        <v>1</v>
      </c>
      <c r="P30" s="59" t="str">
        <f t="shared" si="2"/>
        <v>NKL</v>
      </c>
    </row>
    <row r="31" spans="1:16" s="60" customFormat="1" ht="27.75" thickBot="1" x14ac:dyDescent="0.25">
      <c r="A31" s="56">
        <f>dane_TM!A30</f>
        <v>129</v>
      </c>
      <c r="B31" s="57" t="str">
        <f>dane_TM!B30</f>
        <v>Jakub Podgruszewski
Alan Parulski</v>
      </c>
      <c r="C31" s="57" t="str">
        <f>dane_TM!C30</f>
        <v>SP2 Międzychód 1</v>
      </c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59">
        <f t="shared" si="2"/>
        <v>0</v>
      </c>
    </row>
    <row r="32" spans="1:16" s="60" customFormat="1" ht="27.75" thickBot="1" x14ac:dyDescent="0.25">
      <c r="A32" s="56">
        <f>dane_TM!A31</f>
        <v>130</v>
      </c>
      <c r="B32" s="57" t="str">
        <f>dane_TM!B31</f>
        <v>Lena Podgruszewska
Paweł Podgruszewski</v>
      </c>
      <c r="C32" s="57" t="str">
        <f>dane_TM!C31</f>
        <v>Międzychód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59">
        <f t="shared" si="2"/>
        <v>0</v>
      </c>
    </row>
    <row r="33" spans="1:16" s="60" customFormat="1" ht="41.25" thickBot="1" x14ac:dyDescent="0.25">
      <c r="A33" s="56">
        <f>dane_TM!A32</f>
        <v>131</v>
      </c>
      <c r="B33" s="57" t="str">
        <f>dane_TU!B3</f>
        <v>Wiktoria Uzdowska
Szymon Dec
Wiktoria Woźniak</v>
      </c>
      <c r="C33" s="57" t="str">
        <f>dane_TU!C3</f>
        <v>TKPZ 1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>
        <v>1</v>
      </c>
      <c r="P33" s="59" t="str">
        <f t="shared" si="2"/>
        <v>NKL</v>
      </c>
    </row>
    <row r="34" spans="1:16" s="60" customFormat="1" ht="27.75" thickBot="1" x14ac:dyDescent="0.25">
      <c r="A34" s="56">
        <f>dane_TM!A33</f>
        <v>132</v>
      </c>
      <c r="B34" s="57" t="str">
        <f>dane_TM!B33</f>
        <v>Jerzy Bieńkowski
Maja Bieńkowska</v>
      </c>
      <c r="C34" s="57" t="str">
        <f>dane_TM!C33</f>
        <v>Maja Team</v>
      </c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59">
        <f t="shared" si="2"/>
        <v>0</v>
      </c>
    </row>
    <row r="35" spans="1:16" s="60" customFormat="1" ht="27.75" thickBot="1" x14ac:dyDescent="0.25">
      <c r="A35" s="56">
        <f>dane_TM!A34</f>
        <v>133</v>
      </c>
      <c r="B35" s="57" t="str">
        <f>dane_TM!B34</f>
        <v>Mikołaj Bieńkowski
Mateusz Bieńkowski</v>
      </c>
      <c r="C35" s="57">
        <f>dane_TM!C34</f>
        <v>0</v>
      </c>
      <c r="D35" s="43"/>
      <c r="E35" s="43"/>
      <c r="F35" s="43"/>
      <c r="G35" s="43"/>
      <c r="H35" s="43">
        <v>8</v>
      </c>
      <c r="I35" s="43"/>
      <c r="J35" s="43"/>
      <c r="K35" s="43"/>
      <c r="L35" s="43"/>
      <c r="M35" s="43"/>
      <c r="N35" s="43"/>
      <c r="O35" s="43"/>
      <c r="P35" s="59">
        <f t="shared" si="2"/>
        <v>10</v>
      </c>
    </row>
    <row r="36" spans="1:16" s="60" customFormat="1" ht="27.75" thickBot="1" x14ac:dyDescent="0.25">
      <c r="A36" s="56">
        <f>dane_TM!A35</f>
        <v>134</v>
      </c>
      <c r="B36" s="57" t="str">
        <f>dane_TM!B35</f>
        <v>Cybulski Adam
Pogodziński Bartosz</v>
      </c>
      <c r="C36" s="57" t="str">
        <f>dane_TM!C35</f>
        <v>PSP im. J. Korczaka 8</v>
      </c>
      <c r="D36" s="43">
        <v>7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59">
        <f t="shared" si="2"/>
        <v>90</v>
      </c>
    </row>
    <row r="37" spans="1:16" s="60" customFormat="1" ht="27.75" thickBot="1" x14ac:dyDescent="0.25">
      <c r="A37" s="56">
        <f>dane_TM!A36</f>
        <v>135</v>
      </c>
      <c r="B37" s="57" t="str">
        <f>dane_TM!B36</f>
        <v>Jach Maja
Lament Zofia</v>
      </c>
      <c r="C37" s="57" t="str">
        <f>dane_TM!C36</f>
        <v>PSP im. J. Korczaka 9</v>
      </c>
      <c r="D37" s="43" t="s">
        <v>93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59">
        <f t="shared" si="2"/>
        <v>540</v>
      </c>
    </row>
    <row r="38" spans="1:16" s="60" customFormat="1" ht="15.75" thickBot="1" x14ac:dyDescent="0.25">
      <c r="A38" s="56">
        <f>dane_TM!A37</f>
        <v>136</v>
      </c>
      <c r="B38" s="57" t="str">
        <f>dane_TM!B37</f>
        <v>Mikołaj Ćwikliński</v>
      </c>
      <c r="C38" s="57">
        <f>dane_TM!C37</f>
        <v>0</v>
      </c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>
        <v>1</v>
      </c>
      <c r="P38" s="59" t="str">
        <f t="shared" si="2"/>
        <v>NKL</v>
      </c>
    </row>
    <row r="39" spans="1:16" s="60" customFormat="1" ht="15.75" thickBot="1" x14ac:dyDescent="0.25">
      <c r="A39" s="56">
        <f>dane_TM!A38</f>
        <v>137</v>
      </c>
      <c r="B39" s="57" t="str">
        <f>dane_TM!B38</f>
        <v>Szymon Siurnik</v>
      </c>
      <c r="C39" s="57" t="str">
        <f>dane_TM!C38</f>
        <v>PSP im. J. Korczaka 10</v>
      </c>
      <c r="D39" s="43" t="s">
        <v>93</v>
      </c>
      <c r="E39" s="43"/>
      <c r="F39" s="43">
        <v>5</v>
      </c>
      <c r="G39" s="43"/>
      <c r="H39" s="43"/>
      <c r="I39" s="43">
        <v>10.9</v>
      </c>
      <c r="J39" s="43">
        <v>1</v>
      </c>
      <c r="K39" s="43"/>
      <c r="L39" s="43"/>
      <c r="M39" s="43"/>
      <c r="N39" s="43"/>
      <c r="O39" s="43"/>
      <c r="P39" s="59">
        <f t="shared" si="2"/>
        <v>615</v>
      </c>
    </row>
    <row r="40" spans="1:16" s="60" customFormat="1" ht="27.75" thickBot="1" x14ac:dyDescent="0.25">
      <c r="A40" s="56">
        <f>dane_TM!A39</f>
        <v>138</v>
      </c>
      <c r="B40" s="57" t="str">
        <f>dane_TM!B39</f>
        <v>Szymon Dec
Wiktoria Woźniak</v>
      </c>
      <c r="C40" s="57" t="str">
        <f>dane_TM!C39</f>
        <v>TKPZ 2</v>
      </c>
      <c r="D40" s="43" t="s">
        <v>101</v>
      </c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59">
        <f t="shared" si="2"/>
        <v>1080</v>
      </c>
    </row>
    <row r="41" spans="1:16" s="60" customFormat="1" ht="15.75" thickBot="1" x14ac:dyDescent="0.25">
      <c r="A41" s="56">
        <f>dane_TM!A40</f>
        <v>139</v>
      </c>
      <c r="B41" s="57" t="str">
        <f>dane_TM!B40</f>
        <v>Konopka Ryszard</v>
      </c>
      <c r="C41" s="57" t="str">
        <f>dane_TM!C40</f>
        <v>PSP nr 1 im. KEN - 26</v>
      </c>
      <c r="D41" s="43">
        <v>4</v>
      </c>
      <c r="E41" s="43"/>
      <c r="F41" s="43"/>
      <c r="G41" s="43"/>
      <c r="H41" s="43"/>
      <c r="I41" s="43" t="s">
        <v>87</v>
      </c>
      <c r="J41" s="43"/>
      <c r="K41" s="43"/>
      <c r="L41" s="43"/>
      <c r="M41" s="43"/>
      <c r="N41" s="43"/>
      <c r="O41" s="43"/>
      <c r="P41" s="59">
        <f t="shared" si="2"/>
        <v>250</v>
      </c>
    </row>
  </sheetData>
  <conditionalFormatting sqref="B3:N41">
    <cfRule type="expression" dxfId="7" priority="1">
      <formula>ISBLANK($O3)=FALSE</formula>
    </cfRule>
  </conditionalFormatting>
  <pageMargins left="0.25" right="0.25" top="0.75" bottom="0.75" header="0.3" footer="0.3"/>
  <pageSetup paperSize="9" scale="4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tabColor theme="7" tint="0.59999389629810485"/>
    <pageSetUpPr fitToPage="1"/>
  </sheetPr>
  <dimension ref="A1:R5"/>
  <sheetViews>
    <sheetView zoomScale="80" zoomScaleNormal="80" zoomScaleSheetLayoutView="80" workbookViewId="0">
      <selection activeCell="M4" sqref="M4"/>
    </sheetView>
  </sheetViews>
  <sheetFormatPr defaultRowHeight="12.75" x14ac:dyDescent="0.2"/>
  <cols>
    <col min="1" max="1" width="10" customWidth="1"/>
    <col min="2" max="2" width="5" customWidth="1"/>
    <col min="3" max="3" width="22.42578125" customWidth="1"/>
    <col min="4" max="4" width="21.7109375" bestFit="1" customWidth="1"/>
    <col min="5" max="5" width="21.7109375" style="32" customWidth="1"/>
    <col min="6" max="6" width="6.5703125" style="16" bestFit="1" customWidth="1"/>
    <col min="7" max="7" width="8.42578125" style="17" customWidth="1"/>
    <col min="8" max="8" width="6.5703125" style="15" bestFit="1" customWidth="1"/>
    <col min="9" max="9" width="5.140625" customWidth="1"/>
    <col min="10" max="10" width="8.42578125" customWidth="1"/>
    <col min="11" max="11" width="4.7109375" customWidth="1"/>
    <col min="12" max="12" width="5.140625" style="16" customWidth="1"/>
    <col min="13" max="13" width="9.140625" style="17"/>
    <col min="14" max="14" width="4.7109375" style="15" customWidth="1"/>
    <col min="15" max="15" width="9.140625" style="16"/>
    <col min="16" max="16" width="6" style="17" bestFit="1" customWidth="1"/>
    <col min="18" max="18" width="9.140625" style="91"/>
  </cols>
  <sheetData>
    <row r="1" spans="1:18" ht="13.15" customHeight="1" x14ac:dyDescent="0.2">
      <c r="A1" s="112" t="s">
        <v>137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</row>
    <row r="2" spans="1:18" ht="13.9" customHeight="1" thickBot="1" x14ac:dyDescent="0.25">
      <c r="A2" s="102" t="s">
        <v>0</v>
      </c>
      <c r="B2" s="104" t="s">
        <v>15</v>
      </c>
      <c r="C2" s="106" t="s">
        <v>16</v>
      </c>
      <c r="D2" s="106" t="s">
        <v>29</v>
      </c>
      <c r="E2" s="113" t="s">
        <v>40</v>
      </c>
      <c r="F2" s="101" t="s">
        <v>17</v>
      </c>
      <c r="G2" s="101"/>
      <c r="H2" s="101"/>
      <c r="I2" s="101" t="s">
        <v>18</v>
      </c>
      <c r="J2" s="101"/>
      <c r="K2" s="101"/>
      <c r="L2" s="101" t="s">
        <v>24</v>
      </c>
      <c r="M2" s="101"/>
      <c r="N2" s="101"/>
      <c r="O2" s="101" t="s">
        <v>34</v>
      </c>
      <c r="P2" s="101"/>
      <c r="Q2" s="101"/>
    </row>
    <row r="3" spans="1:18" ht="48.75" x14ac:dyDescent="0.2">
      <c r="A3" s="103"/>
      <c r="B3" s="105"/>
      <c r="C3" s="107"/>
      <c r="D3" s="107"/>
      <c r="E3" s="114"/>
      <c r="F3" s="61" t="s">
        <v>19</v>
      </c>
      <c r="G3" s="62" t="s">
        <v>20</v>
      </c>
      <c r="H3" s="61" t="s">
        <v>21</v>
      </c>
      <c r="I3" s="61" t="s">
        <v>19</v>
      </c>
      <c r="J3" s="62" t="s">
        <v>20</v>
      </c>
      <c r="K3" s="61" t="s">
        <v>21</v>
      </c>
      <c r="L3" s="61" t="s">
        <v>19</v>
      </c>
      <c r="M3" s="62" t="s">
        <v>20</v>
      </c>
      <c r="N3" s="61" t="s">
        <v>21</v>
      </c>
      <c r="O3" s="61" t="s">
        <v>20</v>
      </c>
      <c r="P3" s="62" t="s">
        <v>21</v>
      </c>
      <c r="Q3" s="61" t="s">
        <v>136</v>
      </c>
    </row>
    <row r="4" spans="1:18" ht="45" customHeight="1" x14ac:dyDescent="0.2">
      <c r="A4" s="22">
        <f>P4</f>
        <v>1</v>
      </c>
      <c r="B4" s="64">
        <f>dane_TU!A3</f>
        <v>202</v>
      </c>
      <c r="C4" s="11" t="str">
        <f>dane_TU!B3</f>
        <v>Wiktoria Uzdowska
Szymon Dec
Wiktoria Woźniak</v>
      </c>
      <c r="D4" s="11" t="str">
        <f>dane_TU!C3</f>
        <v>TKPZ 1</v>
      </c>
      <c r="E4" s="11" t="str">
        <f>dane_TU!D3</f>
        <v>Kozienice</v>
      </c>
      <c r="F4" s="28">
        <f>TU_E1!P4</f>
        <v>60</v>
      </c>
      <c r="G4" s="23">
        <f>IF(F4&lt;&gt;"",IF(ISNUMBER(F4),MAX(1000/_TUE1*(_TUE1-F4+MIN(F:F)),1),0),"")</f>
        <v>1000</v>
      </c>
      <c r="H4" s="24">
        <f>IF(G4&lt;&gt;"",RANK(G4,G:G),"")</f>
        <v>1</v>
      </c>
      <c r="I4" s="25">
        <f>TU_E2!P4</f>
        <v>205</v>
      </c>
      <c r="J4" s="23">
        <f>IF(I4&lt;&gt;"",IF(ISNUMBER(I4),MAX(1000/_TUE2*(_TUE2-I4+MIN(I:I)),1),0),"")</f>
        <v>1000</v>
      </c>
      <c r="K4" s="26">
        <f>IF(J4&lt;&gt;"",RANK(J4,J:J),"")</f>
        <v>1</v>
      </c>
      <c r="L4" s="28">
        <f>TU_E3!P4</f>
        <v>1350</v>
      </c>
      <c r="M4" s="23">
        <f>IF(L4&lt;&gt;"",IF(ISNUMBER(L4),MAX(1000/_TUE3*(_TUE3-L4+MIN(L:L)),1),0),"")</f>
        <v>1000</v>
      </c>
      <c r="N4" s="24">
        <f>IF(M4&lt;&gt;"",RANK(M4,M:M),"")</f>
        <v>1</v>
      </c>
      <c r="O4" s="94">
        <f>SUM(G4,J4,M4)</f>
        <v>3000</v>
      </c>
      <c r="P4" s="93">
        <f>IF(O4&lt;&gt;"",RANK(O4,O:O),"")</f>
        <v>1</v>
      </c>
      <c r="Q4" s="99">
        <f>IF(R4&lt;&gt;"",RANK(R4,R:R),"")</f>
        <v>1</v>
      </c>
      <c r="R4" s="91">
        <f>IF(UPPER(dane_TU!E3)="TJ",O4,"")</f>
        <v>3000</v>
      </c>
    </row>
    <row r="5" spans="1:18" s="32" customFormat="1" ht="45" customHeight="1" x14ac:dyDescent="0.2">
      <c r="A5" s="33">
        <f>P5</f>
        <v>2</v>
      </c>
      <c r="B5" s="64">
        <f>dane_TU!A2</f>
        <v>201</v>
      </c>
      <c r="C5" s="11" t="str">
        <f>dane_TU!B2</f>
        <v>Kacper Grodzki</v>
      </c>
      <c r="D5" s="11">
        <f>dane_TU!C2</f>
        <v>0</v>
      </c>
      <c r="E5" s="11" t="str">
        <f>dane_TU!D2</f>
        <v>Białobrzegi</v>
      </c>
      <c r="F5" s="28">
        <f>TU_E1!P3</f>
        <v>75</v>
      </c>
      <c r="G5" s="34">
        <f>IF(F5&lt;&gt;"",IF(ISNUMBER(F5),MAX(1000/_TUE1*(_TUE1-F5+MIN(F:F)),1),0),"")</f>
        <v>990.1960784313726</v>
      </c>
      <c r="H5" s="35">
        <f>IF(G5&lt;&gt;"",RANK(G5,G:G),"")</f>
        <v>2</v>
      </c>
      <c r="I5" s="36">
        <f>TU_E2!P3</f>
        <v>406</v>
      </c>
      <c r="J5" s="34">
        <f>IF(I5&lt;&gt;"",IF(ISNUMBER(I5),MAX(1000/_TUE2*(_TUE2-I5+MIN(I:I)),1),0),"")</f>
        <v>875.92592592592587</v>
      </c>
      <c r="K5" s="26">
        <f>IF(J5&lt;&gt;"",RANK(J5,J:J),"")</f>
        <v>2</v>
      </c>
      <c r="L5" s="28">
        <f>TU_E3!P3</f>
        <v>1465</v>
      </c>
      <c r="M5" s="34">
        <f>IF(L5&lt;&gt;"",IF(ISNUMBER(L5),MAX(1000/_TUE3*(_TUE3-L5+MIN(L:L)),1),0),"")</f>
        <v>920.1388888888888</v>
      </c>
      <c r="N5" s="35">
        <f>IF(M5&lt;&gt;"",RANK(M5,M:M),"")</f>
        <v>2</v>
      </c>
      <c r="O5" s="94">
        <f>SUM(G5,J5,M5)</f>
        <v>2786.2608932461872</v>
      </c>
      <c r="P5" s="93">
        <f>IF(O5&lt;&gt;"",RANK(O5,O:O),"")</f>
        <v>2</v>
      </c>
      <c r="Q5" s="99">
        <f>IF(R5&lt;&gt;"",RANK(R5,R:R),"")</f>
        <v>2</v>
      </c>
      <c r="R5" s="91">
        <f>IF(UPPER(dane_TU!E2)="TJ",O5,"")</f>
        <v>2786.2608932461872</v>
      </c>
    </row>
  </sheetData>
  <sheetProtection sort="0"/>
  <sortState ref="A4:P5">
    <sortCondition ref="A4:A5"/>
  </sortState>
  <mergeCells count="10">
    <mergeCell ref="O2:Q2"/>
    <mergeCell ref="A1:Q1"/>
    <mergeCell ref="I2:K2"/>
    <mergeCell ref="L2:N2"/>
    <mergeCell ref="A2:A3"/>
    <mergeCell ref="B2:B3"/>
    <mergeCell ref="C2:C3"/>
    <mergeCell ref="D2:D3"/>
    <mergeCell ref="F2:H2"/>
    <mergeCell ref="E2:E3"/>
  </mergeCells>
  <phoneticPr fontId="4" type="noConversion"/>
  <pageMargins left="0.25" right="0.25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22</vt:i4>
      </vt:variant>
      <vt:variant>
        <vt:lpstr>Zakresy nazwane</vt:lpstr>
      </vt:variant>
      <vt:variant>
        <vt:i4>31</vt:i4>
      </vt:variant>
    </vt:vector>
  </HeadingPairs>
  <TitlesOfParts>
    <vt:vector size="53" baseType="lpstr">
      <vt:lpstr>TD</vt:lpstr>
      <vt:lpstr>TD_E1</vt:lpstr>
      <vt:lpstr>TD_E2</vt:lpstr>
      <vt:lpstr>TD_E3</vt:lpstr>
      <vt:lpstr>TM</vt:lpstr>
      <vt:lpstr>TM_E1</vt:lpstr>
      <vt:lpstr>TM_E2</vt:lpstr>
      <vt:lpstr>TM_E3</vt:lpstr>
      <vt:lpstr>TU</vt:lpstr>
      <vt:lpstr>TU_E1</vt:lpstr>
      <vt:lpstr>TU_E2</vt:lpstr>
      <vt:lpstr>TU_E3</vt:lpstr>
      <vt:lpstr>TZ</vt:lpstr>
      <vt:lpstr>TZ_E1</vt:lpstr>
      <vt:lpstr>TZ_E2</vt:lpstr>
      <vt:lpstr>TZ_E3</vt:lpstr>
      <vt:lpstr>dane_TD</vt:lpstr>
      <vt:lpstr>dane_TM</vt:lpstr>
      <vt:lpstr>dane_TU</vt:lpstr>
      <vt:lpstr>dane_TZ</vt:lpstr>
      <vt:lpstr>stałe</vt:lpstr>
      <vt:lpstr>Zejściówka - wyniki</vt:lpstr>
      <vt:lpstr>_TDE1</vt:lpstr>
      <vt:lpstr>_TDE2</vt:lpstr>
      <vt:lpstr>_TDE3</vt:lpstr>
      <vt:lpstr>_TDE4</vt:lpstr>
      <vt:lpstr>_TDE5</vt:lpstr>
      <vt:lpstr>_TDE6</vt:lpstr>
      <vt:lpstr>_TPE1</vt:lpstr>
      <vt:lpstr>_TPE2</vt:lpstr>
      <vt:lpstr>_TPE3</vt:lpstr>
      <vt:lpstr>_TPE4</vt:lpstr>
      <vt:lpstr>_TPE5</vt:lpstr>
      <vt:lpstr>_TPE6</vt:lpstr>
      <vt:lpstr>_TSE1</vt:lpstr>
      <vt:lpstr>_TSE2</vt:lpstr>
      <vt:lpstr>_TSE3</vt:lpstr>
      <vt:lpstr>_TSE4</vt:lpstr>
      <vt:lpstr>_TSE5</vt:lpstr>
      <vt:lpstr>_TSE6</vt:lpstr>
      <vt:lpstr>_TUE1</vt:lpstr>
      <vt:lpstr>_TUE2</vt:lpstr>
      <vt:lpstr>_TUE3</vt:lpstr>
      <vt:lpstr>_TUE4</vt:lpstr>
      <vt:lpstr>_TUE5</vt:lpstr>
      <vt:lpstr>_TUE6</vt:lpstr>
      <vt:lpstr>dane_TU!Obszar_wydruku</vt:lpstr>
      <vt:lpstr>TD!Obszar_wydruku</vt:lpstr>
      <vt:lpstr>TM!Obszar_wydruku</vt:lpstr>
      <vt:lpstr>TM_E1!Obszar_wydruku</vt:lpstr>
      <vt:lpstr>TU!Obszar_wydruku</vt:lpstr>
      <vt:lpstr>TZ!Obszar_wydruku</vt:lpstr>
      <vt:lpstr>TZ_E1!Obszar_wydruku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Kowalczewski</dc:creator>
  <cp:lastModifiedBy>PC</cp:lastModifiedBy>
  <cp:lastPrinted>2022-06-10T10:40:07Z</cp:lastPrinted>
  <dcterms:created xsi:type="dcterms:W3CDTF">2013-02-01T22:41:23Z</dcterms:created>
  <dcterms:modified xsi:type="dcterms:W3CDTF">2022-06-13T16:28:16Z</dcterms:modified>
</cp:coreProperties>
</file>